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aPasta_de_trabalho"/>
  <bookViews>
    <workbookView windowWidth="23895" windowHeight="10350" tabRatio="823"/>
  </bookViews>
  <sheets>
    <sheet name="insumos Materiais" sheetId="8" r:id="rId1"/>
  </sheets>
  <definedNames>
    <definedName name="_xlnm.Print_Area" localSheetId="0">'insumos Materiais'!$A$1:$H$114</definedName>
    <definedName name="OLE_LINK1" localSheetId="0">'insumos Materiais'!#REF!</definedName>
    <definedName name="_xlnm.Print_Titles" localSheetId="0">'insumos Materiais'!$1:$10</definedName>
  </definedNames>
  <calcPr calcId="144525"/>
</workbook>
</file>

<file path=xl/sharedStrings.xml><?xml version="1.0" encoding="utf-8"?>
<sst xmlns="http://schemas.openxmlformats.org/spreadsheetml/2006/main" count="219">
  <si>
    <t>PREFEITURA MUNICIPAL DE VIANA - ANEXO II</t>
  </si>
  <si>
    <t>SECRETARIA MUNICIPAL DE SERVIÇOS URBANOS</t>
  </si>
  <si>
    <t>MATERIAIS PARA A EXECUÇÃO DE OBRAS E CUSTO DE REFERÊNCIA</t>
  </si>
  <si>
    <t>DATA BASE MAIO/2018</t>
  </si>
  <si>
    <t>Item</t>
  </si>
  <si>
    <t>Descrição</t>
  </si>
  <si>
    <t>UN.</t>
  </si>
  <si>
    <t>Quantidade</t>
  </si>
  <si>
    <t>Custo Básico de ref.</t>
  </si>
  <si>
    <t>Acréscimo de BDI - 30,9%</t>
  </si>
  <si>
    <t>Total</t>
  </si>
  <si>
    <t>Referencia</t>
  </si>
  <si>
    <t>Alça para cabo multiplexado de 16 a 120 mm2</t>
  </si>
  <si>
    <t xml:space="preserve">un  </t>
  </si>
  <si>
    <t>SINAPI - 00000417</t>
  </si>
  <si>
    <t>Arame de ferro Galvanizado de 12 BWG</t>
  </si>
  <si>
    <t>kg</t>
  </si>
  <si>
    <t>SINAPI - 00000342</t>
  </si>
  <si>
    <t>Armacao Vertical C/ Haste E Contra-Pino Em Chapa De Ferro Galv 3/16" C/ 2 Estribo e 02 Isoladores</t>
  </si>
  <si>
    <t>SINAPI - 00001095</t>
  </si>
  <si>
    <t>Base para rele fotoeletrico, Universal</t>
  </si>
  <si>
    <t>SCO RIO IP 44.05.0050 (/)</t>
  </si>
  <si>
    <t>Braco curvo de aco galvanizado, diametro externo de 60,30mm, projecao horizontal de 3500mm</t>
  </si>
  <si>
    <t>SCO RIO IP 04.50.0600 (/)</t>
  </si>
  <si>
    <t>Braco curvo de aco galvanizado, diametro externo de 48mm, projecao horizontal de 1770mm</t>
  </si>
  <si>
    <t>SCO RIO IP 04.50.0506 (/)</t>
  </si>
  <si>
    <t>Braco curvo de aco galvanizado, diametro externo de 48mm, projecao horizontal de 2500mm</t>
  </si>
  <si>
    <t>SCO RIO IP 04.50.0562 (/)</t>
  </si>
  <si>
    <t>Cabeçote de alumínio fundido de 1"</t>
  </si>
  <si>
    <t>SINAPI-00001050</t>
  </si>
  <si>
    <t>Cabeçote de alumínio fundido de 2"</t>
  </si>
  <si>
    <t>SINAPI-00001100</t>
  </si>
  <si>
    <t>Cabo de cobre Nú - 16mm²</t>
  </si>
  <si>
    <t>m</t>
  </si>
  <si>
    <t>IOPES 043038</t>
  </si>
  <si>
    <t>Cabo eletrico isolado CU 750V 1,5 mm²</t>
  </si>
  <si>
    <t>SINAPI -00001013</t>
  </si>
  <si>
    <t>Cabo eletrico isolado CU 1KV 2,5 mm²</t>
  </si>
  <si>
    <t>SINAPI -00001022</t>
  </si>
  <si>
    <t>Cabo eletrico isolado CU 1KV 4 mm²</t>
  </si>
  <si>
    <t>SINAPI -00001021</t>
  </si>
  <si>
    <t>Cabo eletrico isolado CU 1KV 6 mm²</t>
  </si>
  <si>
    <t>SINAPI -00000994</t>
  </si>
  <si>
    <t>Cabo eletrico isolado CU 1KV 10 mm²</t>
  </si>
  <si>
    <t>SINAPI -00001020</t>
  </si>
  <si>
    <t>Cabo eletrico isolado CU 1KV 16 mm²</t>
  </si>
  <si>
    <t>SINAPI -00000995</t>
  </si>
  <si>
    <t>Cabo eletrico isolado CU 1KV 25 mm²</t>
  </si>
  <si>
    <t>SINAPI -00000996</t>
  </si>
  <si>
    <t>Cabo eletrico isolado CU 1KV 35 mm²</t>
  </si>
  <si>
    <t>SINAPI -00001019</t>
  </si>
  <si>
    <t>Cabo eletrico isolado CU 1KV 50 mm²</t>
  </si>
  <si>
    <t>SINAPI -00001018</t>
  </si>
  <si>
    <t>Caixa de passagem premoldada de concreto com Tampa 50x50x50 cm (BDI DE 30,9% INCLUSO)</t>
  </si>
  <si>
    <t>IOPES 150616</t>
  </si>
  <si>
    <t>Cinta poste seção circular 150 mm</t>
  </si>
  <si>
    <t>SINAPI ES 00420</t>
  </si>
  <si>
    <t>Cinta poste seção circular 170 mm</t>
  </si>
  <si>
    <t>04643/ORSE</t>
  </si>
  <si>
    <t>Cinta poste seção circular 180 mm</t>
  </si>
  <si>
    <t>10507/ORSE</t>
  </si>
  <si>
    <t>Cinta poste seção circular 200 mm</t>
  </si>
  <si>
    <t>IOPES 049897</t>
  </si>
  <si>
    <t>Cinta poste seção circular 220 mm</t>
  </si>
  <si>
    <t>SCO RIO IP 54.10.0312 (/)</t>
  </si>
  <si>
    <t>Cinta poste seção circular 240 mm</t>
  </si>
  <si>
    <t>04641/ORSE</t>
  </si>
  <si>
    <t>Condutor multiplexado de 2 x 16 (16)  mm2</t>
  </si>
  <si>
    <t>04621/ORSE</t>
  </si>
  <si>
    <t>Condutor multiplexado de 2 x 35 (35)  mm2 para baixa tensão</t>
  </si>
  <si>
    <t>04624/ORSE</t>
  </si>
  <si>
    <t xml:space="preserve">Condutor multiplexado de 3 x 16 (16)  mm2 </t>
  </si>
  <si>
    <t>SCO RIO IP 14.43.0200 (/)</t>
  </si>
  <si>
    <t>Condutor multiplexado de 3 x 35 (35)  mm2 para baixa tensão</t>
  </si>
  <si>
    <t>04618/ORSE</t>
  </si>
  <si>
    <t>Conector A Compressão 16mm² a 35mm² AL com CU 1,5mm</t>
  </si>
  <si>
    <t>SCO RIO MAT038750</t>
  </si>
  <si>
    <t>Conector A Compressão p/ cabo AL 35 mm c/ AL 16 mm a 120 mm</t>
  </si>
  <si>
    <t>SCO RIO MAT039100</t>
  </si>
  <si>
    <t>Conector perfurante para rede aérea para cabos: principal: 6mm² - 185mm² e derivação: 1,5mm² - 10mm².</t>
  </si>
  <si>
    <t>SCO RIO IP 09.30.0555 (/)</t>
  </si>
  <si>
    <t>Conector parafuso fendido bi-metálico - 6 mm² a 35 mm²</t>
  </si>
  <si>
    <t>SINAPI - 11854</t>
  </si>
  <si>
    <t>Comando para IP, trifasico, 220/127V, capacidade de 85A</t>
  </si>
  <si>
    <t>SCO RIO IP 34.15.0050 (/)</t>
  </si>
  <si>
    <t xml:space="preserve">Curva de ferro galvanizado 90 G rosca macho 1" </t>
  </si>
  <si>
    <t>SINAPI - 00001816</t>
  </si>
  <si>
    <t xml:space="preserve">Curva de ferro galvanizado 90 G rosca macho 2" </t>
  </si>
  <si>
    <t>SINAPI - 00001798</t>
  </si>
  <si>
    <t xml:space="preserve">Chave Magnética temporizada de 2 x 30 A </t>
  </si>
  <si>
    <t>IOPES - 043620</t>
  </si>
  <si>
    <t>Cruzeta de madeira 2,40m</t>
  </si>
  <si>
    <t>IOPES - 049101</t>
  </si>
  <si>
    <t>Disjuntor B.T Termom. Bipolar de 20A</t>
  </si>
  <si>
    <t>SCO RIO IP 39.15.0106 (/)</t>
  </si>
  <si>
    <t>Disjuntor B.T Termom. Bipolar de 30A</t>
  </si>
  <si>
    <t>SINAPI - 00034616</t>
  </si>
  <si>
    <t>Disjuntor B.T Termom. Tripolar 30A</t>
  </si>
  <si>
    <t>SINAPI - 00002392</t>
  </si>
  <si>
    <t>Disjuntor B.T Termom. Tripolar 50A</t>
  </si>
  <si>
    <t>Disjuntor B.T Termom. Tripolar 70 A</t>
  </si>
  <si>
    <t>SINAPI - 00002373</t>
  </si>
  <si>
    <t>Disjuntor B.T Termom. Tripolar 90A</t>
  </si>
  <si>
    <t>Eletroduto de Aço 1" em vara de 3 metros</t>
  </si>
  <si>
    <t>SCO RIO IP 29.05.0150 (A)</t>
  </si>
  <si>
    <t>Eletroduto de Aço 2" em vara de 3 metros</t>
  </si>
  <si>
    <t>SCO RIO IP 29.05.0250 (A)</t>
  </si>
  <si>
    <t>Eletroduto Rígido PVC Rosq. 1" em vara de 3 metros</t>
  </si>
  <si>
    <t>IOPES 042503</t>
  </si>
  <si>
    <t>Eletroduto Rígido PVC Rosq. 2" em vara de 3 metros</t>
  </si>
  <si>
    <t>IOPES 042506</t>
  </si>
  <si>
    <t xml:space="preserve">Eletroduto Corrugado PEAD, Ø1" </t>
  </si>
  <si>
    <t>SINAPI 40401</t>
  </si>
  <si>
    <t xml:space="preserve">Eletroduto Corrugado PEAD, Ø2" </t>
  </si>
  <si>
    <t>IOPES 042674</t>
  </si>
  <si>
    <t>Fita Isolante Auto-Fusão BT 10 metros</t>
  </si>
  <si>
    <t>SCO RIO IP 54.05.0050 (/)</t>
  </si>
  <si>
    <t>Fita isolante 19mmx20mts</t>
  </si>
  <si>
    <t>SINAPI - 00020111</t>
  </si>
  <si>
    <t>Haste de aterramento cobreada, alta camada, de (5/8"x3,00m) com conector</t>
  </si>
  <si>
    <t>SINAPI 38057</t>
  </si>
  <si>
    <t>Kit Reator V. Sódio/Metálico 1000W - HQI-Externo Afp - c/selo procel/inmetro(Reator+Ignitor+capacitor)</t>
  </si>
  <si>
    <t>08142/ORSE</t>
  </si>
  <si>
    <t>Kit Reator V. Metálico/ V. Sódio 150W - HQI - Externo Afp - c/selo procel/inmetro(Reator+Ignitor+capacitor)</t>
  </si>
  <si>
    <t>SCO RIO IP 49.30.0150 (/)</t>
  </si>
  <si>
    <t>Kit Reator V. Metálico/ V. Sódio 150W - HQI - Interno Afp - c/selo procel/inmetro(Reator+Ignitor+capacitor)</t>
  </si>
  <si>
    <t>SCO RIO IP 49.30.0600 (/)</t>
  </si>
  <si>
    <t>Kit Reator V. Metálico/ V. Sódio 250W - HQI - Externo Afp - c/selo procel/inmetro(Reator + Ignitor + Capacitor)</t>
  </si>
  <si>
    <t>SINAPI - 0001082</t>
  </si>
  <si>
    <t>Kit Reator V. Metalico/ V. Sódio 250W - HQI - Interno Afp - c/selo proel/inmetro(reator+Ignitor+capacitor)</t>
  </si>
  <si>
    <t>03959/ORSE</t>
  </si>
  <si>
    <t>Kit Reator V. Metálico 400W - HQI - Externo Afp - c/selo procel/inmetro(Reator+Ignitor+capacitor)</t>
  </si>
  <si>
    <t>IOPES 049579</t>
  </si>
  <si>
    <t>Kit Reator V. Metálico 400W - HQI - Interno Afp - c/selo procel/inmetro(Reator+Ignitor+capacitor)</t>
  </si>
  <si>
    <t>IOPES 049143</t>
  </si>
  <si>
    <t>Lâmpada Mista 220 V 160W E-27</t>
  </si>
  <si>
    <t>SINAPI - 00003755</t>
  </si>
  <si>
    <t>Lâmpada Mista 220 V 250W E-40</t>
  </si>
  <si>
    <t>SINAPI - 00003750</t>
  </si>
  <si>
    <t>Lâmpada Vapor de Sódio 150W</t>
  </si>
  <si>
    <t>SINAPI - 00012216</t>
  </si>
  <si>
    <t>Lâmpada Vapor de Sódio 250W 220V E-40</t>
  </si>
  <si>
    <t>SINAPI - 00003757</t>
  </si>
  <si>
    <t>Lâmpada Vapor Metálico 150 w</t>
  </si>
  <si>
    <t>SCO RIO IP 49.25.0412 (/)</t>
  </si>
  <si>
    <t>Lâmpada Vapor Metálico 250 w</t>
  </si>
  <si>
    <t>SCO RIO IP 49.25.0421 (/)</t>
  </si>
  <si>
    <t>Lâmpada Vapor Metálico 400 w</t>
  </si>
  <si>
    <t>SCO RIO IP 49.25.0424 (/)</t>
  </si>
  <si>
    <t>Lâmpada Vapor Metálico 1000 w</t>
  </si>
  <si>
    <t>01314/ORSE</t>
  </si>
  <si>
    <t>Lum Fech.  Integrada c/ alojamento p/ acessórios eletricos VS/VMT 150 W,  corpo único injetado a alta pressão em liga de alumínio, pintura eletrostática em poliéster na cor cinza; alojamento para equipamentos auxiliares; refletor em chapa de alumínio, teor de pureza mínimo de 99,5%, polido quimicamente e anodizado com camada mínima de 4 µm (micrômetros), selada, refrator em policarbonato (IK 08) injetado a alta pressão, coeficiente de transparência de, no mínimo, 80%, estabilizado para resistir a radiação ultravioleta, base para relé fotoeletrônico embutida na parte superior do corpo, porta lâmpada em porcelana reforçada e vitrificada, base E-40; grau de proteção do conjunto óptico e do alojamento para equipamentos auxiliares: IP65.</t>
  </si>
  <si>
    <t>SCO RIO IP 49.05.0157 (/)</t>
  </si>
  <si>
    <t>Lum Fech.  Integrada c/ alojamento p/ acessórios eletricos VS/VMT 250 W,  corpo único injetado a alta pressão em liga de alumínio, pintura eletrostática em poliéster na cor cinza; alojamento para equipamentos auxiliares; refletor em chapa de alumínio, teor de pureza mínimo de 99,5%, polido quimicamente e anodizado com camada mínima de 4 µm (micrômetros), selada, refrator em policarbonato (IK 08) injetado a alta pressão, coeficiente de transparência de, no mínimo, 80%, estabilizado para resistir a radiação ultravioleta, base para relé fotoeletrônico embutida na parte superior do corpo, porta lâmpada em porcelana reforçada e vitrificada, base E-40; grau de proteção do conjunto óptico e do alojamento para equipamentos auxiliares: IP65.</t>
  </si>
  <si>
    <t>SCO RIO IP 49.05.0253 (/)</t>
  </si>
  <si>
    <t>Lum Fech.  Integrada c/ alojamento p/ acessórios eletricos VMT 400 W, formato semicircular com tampa superior em alumínio repuxado, anéis e aro em alumínio fundido. A pintura deverá eletrostática em poliéster em pó com proteção contra raios UV, refletor deverá ser em alumínio com grau de pureza de 99,5% protegido e abrilhantado anodicamente, difusor deve ser em vidro liso plano temperado de elevada resistência térmica e mecânica (IK 08). O bloco óptico deve assegurar grau de proteção IP 66 por unificação do difusor ao refletor. grau de proteção no compartimento de equipamentos elétricos IP 44.</t>
  </si>
  <si>
    <t>SCO RIO IP 49.05.0303 (/)</t>
  </si>
  <si>
    <t>Luminára LED com potência nominal de 100 Watts, Tensão de alimentação de 220 V - 50/60HZ, ângulo do Feixe de iluminação de 90º, acabamento com pintura eletrostática a pó com aditivo anti UV, temperatura de cor 4.500~10.000K, Fluxo Luminoso toral da luminária 9.500 Lumens, índice de Reprodução de cor mínimo de 75%, corpo em aluminio injetado om difusor em vidro plano temperado com resistencia mecanica (IK 08), grau de proteção IP 66 Total (Alojamento e Conjunto Óptico), com dispositivo de proteção contra surto de tensão superior a 300V,  vida útil mínima de 70.000H.
As luminárias para serem aceitas, deverão estar de acordo com as recomendações do Instituto Nacional de Metrologia, Qualidade e Tecnologia - INMETRO, contidas na Portaria n.º 20, de 15 de fevereiro de 2017.</t>
  </si>
  <si>
    <t>12776/ORSE</t>
  </si>
  <si>
    <t>Luminára LED com potência nominal de 150 Watts, Tensão de alimentação de 220 V - 50/60HZ, ângulo do Feixe de iluminação de 90º, acabamento com pintura eletrostática a pó com aditivo anti UV, temperatura de cor 4.500~10.000K, Fluxo Luminoso toral da luminária 12.000 Lumens, índice de Reprodução de cor mínimo de 75%, corpo em aluminio injetado om difusor em vidro plano temperado com resistencia mecanica (IK 08), grau de proteção IP 66 Total (Alojamento e Conjunto Óptico), com dispositivo de proteção contra surto de tensão superior a 300V,  vida útil mínima de 70.000H.
As luminárias para serem aceitas, deverão estar de acordo com as recomendações do Instituto Nacional de Metrologia, Qualidade e Tecnologia - INMETRO, contidas na Portaria n.º 20, de 15 de fevereiro de 2017.</t>
  </si>
  <si>
    <t>12778/ORSE</t>
  </si>
  <si>
    <t>Luminára LED com potência nominal de 200 Watts, Tensão de alimentação de 220 V - 50/60HZ, ângulo do Feixe de iluminação de 90º, acabamento com pintura eletrostática a pó com aditivo anti UV, temperatura de cor 4.500~10.000K, Fluxo Luminoso toral da luminária 17.000 Lumens, índice de Reprodução de cor mínimo de 75%, corpo em aluminio injetado om difusor em vidro plano temperado com resistencia mecanica (IK 08), grau de proteção IP 66 Total (Alojamento e Conjunto Óptico), com dispositivo de proteção contra surto de tensão superior a 300V,  vida útil mínima de 70.000H.
As luminárias para serem aceitas, deverão estar de acordo com as recomendações do Instituto Nacional de Metrologia, Qualidade e Tecnologia - INMETRO, contidas na Portaria n.º 20, de 15 de fevereiro de 2017.</t>
  </si>
  <si>
    <t>12723/ORSE</t>
  </si>
  <si>
    <t xml:space="preserve">Mangueira de LED </t>
  </si>
  <si>
    <t>07954/ORSE</t>
  </si>
  <si>
    <t>Luminária decorativa externa, difusor em vidro plano temperado e serigrafado, corpo circular em liga aluminio na cor preta, incl.capacitor,ignitor,reator e lampada vapor metalico 150w (ref.QUEBEC-IQV, marca INDAL ou equivalente)</t>
  </si>
  <si>
    <t>07179/ORSE</t>
  </si>
  <si>
    <t>Luminária decorativa hermética para iluminação pública, base alumínio fundido, difusor esférico em acrílico transparente, incl.capacitor,ignitor,reator e lampada vapor metalico 150w</t>
  </si>
  <si>
    <t>09983/ORSE</t>
  </si>
  <si>
    <t>Luva ferro galv eletrolitico 1" p/ eletroduto</t>
  </si>
  <si>
    <t>SINAPI - 00003910</t>
  </si>
  <si>
    <t>Luva ferro galv eletrotilico 2" p/ eletroduto</t>
  </si>
  <si>
    <t>SINAPI - 00003912</t>
  </si>
  <si>
    <t>Luva Eletroduto PVC Rígido 1"</t>
  </si>
  <si>
    <t>SINAPI - 00003876</t>
  </si>
  <si>
    <t>Luva Eletroduto PVC Rígido de 2"</t>
  </si>
  <si>
    <t>SINAPI - 00003879</t>
  </si>
  <si>
    <t>Mão Francesa plana 710 mm em aço galvanizado</t>
  </si>
  <si>
    <t>IOPES 049512</t>
  </si>
  <si>
    <t>Parafuso Frances M16(D=16mm) X 45 a 150mm Cab Abaulada - Zincagem A Fogo</t>
  </si>
  <si>
    <t>IOPES 049537</t>
  </si>
  <si>
    <t>Parafuso M16 (Rosca Maquina D=16mm) X 125mm a 300mm Cab Quadrada - Zincagem A Fogo</t>
  </si>
  <si>
    <t>SINAPI - 00000430</t>
  </si>
  <si>
    <t>Parafuso M16 (Rosca Maquina D=16mm) X 350mm a 600mm Cab Quadrada - Zincagem A Fogo</t>
  </si>
  <si>
    <t>SINAPI - 00000433</t>
  </si>
  <si>
    <t>Poste De Concreto Circular, 300 Kg, H = 11 M (Nbr 8451)</t>
  </si>
  <si>
    <t>SINAPI - 00005055</t>
  </si>
  <si>
    <t>Poste de concreto circular 13/200 DAN</t>
  </si>
  <si>
    <t>SCO RIO IP 04.05.0350 (/)</t>
  </si>
  <si>
    <t>Poste de concreto circular 17/200 DAN</t>
  </si>
  <si>
    <t>SCO RIO IP 04.05.0500 (/)</t>
  </si>
  <si>
    <t>Poste de concreto circular 9/300 DAN</t>
  </si>
  <si>
    <t>SCO RIO IP 04.05.0200 (/)</t>
  </si>
  <si>
    <t>Poste de concreto circular 9/200 DAN</t>
  </si>
  <si>
    <t>SINAPI - 00005044</t>
  </si>
  <si>
    <t>Poste de concreto DT 7/100</t>
  </si>
  <si>
    <t>SINAPI - 00005037</t>
  </si>
  <si>
    <t>Poste Reto  Galv A Fogo, Flangeado, Reto, Conico Continuo H = 3m</t>
  </si>
  <si>
    <t>SINAPI - 00005050</t>
  </si>
  <si>
    <t>Poste Ferro Galv De Engastar Reto Conico Continuo H = 7m</t>
  </si>
  <si>
    <t>SINAPI - 00014166</t>
  </si>
  <si>
    <t xml:space="preserve">Poste Ferro Galv Flangeado Reto Conico Continuo H = 9m </t>
  </si>
  <si>
    <t>SCO RIO IP 04.10.0703 (/)</t>
  </si>
  <si>
    <t>Poste Poligonal Colapsível Curvo Simples para 1 luminária, em chapa de aço galvanizado à fogo, onforme Norma ASTM A 123 e ASTM A 239, solda MIG AWS A 5 SFA A-18, engastado, altura total 14 metros, altura útil de montagem 12,0 metros. Braço c/ projeção de 1.750 mm e ângulo 5º. Deverão ser atendidos as exigências do DER/DNIT, apresentando certificados de fornecimento de Postes Poligonais Colapsíveis, certificados de galvanização, ensaio de Preece e Peso de Camada conforme Normas ASTM-A-123 e ASTM-A236. Deverão apresentar memórias de cálculo de: limite de escoamento, módulo de elasticidade, peso específico, coeficiente de Poison, limite último momento de inércia, módulo resistência e análise de impacto.</t>
  </si>
  <si>
    <t>SCO RIO IP 04.10.0559 (/)</t>
  </si>
  <si>
    <t>Poste Poligonal Colapsível c/ suporte duplo para 2 luminárias, em chapa de aço galvanizado à fogo, onforme Norma ASTM A 123 e ASTM A 239, solda MIG AWS A 5 SFA A-18 c/ base e chumbadores, altura útil de montagem 14,0 metros. Deverão ser atendidos as exigências do DER/DNIT, apresentando certificados de fornecimento de Postes Poligonais Colapsíveis, certificados de galvanização, ensaio de Preece e Peso de Camada conforme Normas ASTM-A-123 e ASTM-A236. Deverão apresentar memórias de cálculo de : limite de escoamento, módulo de elasticidade, peso específico, coeficiente de Poison, limite último momento de inércia, módulo resistência e análise de impacto.</t>
  </si>
  <si>
    <t>SCO RIO IP 04.10.0553 (/)</t>
  </si>
  <si>
    <t>Projetor para lâmpada 1000 W, corpo em liga de aluminio injetado, refletor em chapa de aluminio altamente puro, polido e anodizado, vidro temperado plano, fixado a tampa com vedação em borracha siloconada, compartimento para equipamentos elétricos integrado, grau de proteção mínimo IP 65. Fornecido com equipamentos auxiliares e lâmpada</t>
  </si>
  <si>
    <t>04391/ORSE</t>
  </si>
  <si>
    <t>Projetor para lâmpada 250 / 400 W, corpo em liga de aluminio injetado, refletor em chapa de aluminio altamente puro, polido e anodizado, vidro temperado plano, fixado a tampa com vedação em borracha siloconada, compartimento para equipamentos elétricos integrado, grau de proteção mínimo IP 65. Fornecido com equipamentos auxiliares e lâmpada</t>
  </si>
  <si>
    <t>08682/ORSE</t>
  </si>
  <si>
    <t>Relé Fotoeletrico 105V a 305V</t>
  </si>
  <si>
    <t>SINAPI - 00002510</t>
  </si>
  <si>
    <t>Relé Fotoeletrico Temporizado</t>
  </si>
  <si>
    <t>SCO RIO IP 44.05.0300 (/)</t>
  </si>
  <si>
    <t>Sela em aço para cruzeta de madeira</t>
  </si>
  <si>
    <t>IOPES 049514</t>
  </si>
  <si>
    <t>Suporte Central P/ Luminária 2 a 4 Petalas</t>
  </si>
  <si>
    <t>SCO RIO IP 49.20.0270 (/)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</si>
</sst>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178" formatCode="_-* #,##0.00_-;\-* #,##0.00_-;_-* &quot;-&quot;??_-;_-@_-"/>
    <numFmt numFmtId="179" formatCode="_(&quot;R$ &quot;* #,##0.00_);_(&quot;R$ &quot;* \(#,##0.00\);_(&quot;R$ &quot;* &quot;-&quot;??_);_(@_)"/>
  </numFmts>
  <fonts count="28">
    <font>
      <sz val="10"/>
      <name val="Arial"/>
      <charset val="134"/>
    </font>
    <font>
      <sz val="8"/>
      <name val="Arial"/>
      <charset val="134"/>
    </font>
    <font>
      <b/>
      <sz val="14"/>
      <name val="Times New Roman"/>
      <charset val="134"/>
    </font>
    <font>
      <b/>
      <sz val="8"/>
      <name val="Times New Roman"/>
      <charset val="134"/>
    </font>
    <font>
      <b/>
      <sz val="8"/>
      <name val="Arial"/>
      <charset val="134"/>
    </font>
    <font>
      <sz val="8"/>
      <color rgb="FF000000"/>
      <name val="Arial"/>
      <charset val="134"/>
    </font>
    <font>
      <sz val="8"/>
      <color rgb="FF000000"/>
      <name val="Verdana"/>
      <charset val="134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name val="Arial"/>
      <charset val="134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10" borderId="21" applyNumberFormat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9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2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9" borderId="18" applyNumberFormat="0" applyAlignment="0" applyProtection="0">
      <alignment vertical="center"/>
    </xf>
    <xf numFmtId="0" fontId="26" fillId="8" borderId="24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</cellStyleXfs>
  <cellXfs count="5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79" fontId="1" fillId="0" borderId="0" xfId="9" applyFont="1" applyFill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179" fontId="1" fillId="3" borderId="0" xfId="9" applyFont="1" applyFill="1" applyBorder="1"/>
    <xf numFmtId="178" fontId="1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79" fontId="1" fillId="3" borderId="1" xfId="9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9" fontId="4" fillId="0" borderId="4" xfId="9" applyFont="1" applyFill="1" applyBorder="1" applyAlignment="1">
      <alignment horizontal="center" vertical="center" wrapText="1"/>
    </xf>
    <xf numFmtId="179" fontId="4" fillId="0" borderId="5" xfId="9" applyFont="1" applyFill="1" applyBorder="1" applyAlignment="1">
      <alignment horizontal="center" vertical="center" wrapText="1"/>
    </xf>
    <xf numFmtId="179" fontId="4" fillId="0" borderId="6" xfId="9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8" xfId="0" applyFont="1" applyFill="1" applyBorder="1" applyAlignment="1">
      <alignment wrapText="1"/>
    </xf>
    <xf numFmtId="179" fontId="1" fillId="0" borderId="9" xfId="9" applyFont="1" applyFill="1" applyBorder="1" applyAlignment="1">
      <alignment vertical="center" wrapText="1"/>
    </xf>
    <xf numFmtId="179" fontId="1" fillId="0" borderId="10" xfId="9" applyFont="1" applyFill="1" applyBorder="1" applyAlignment="1">
      <alignment vertical="center" wrapText="1"/>
    </xf>
    <xf numFmtId="179" fontId="1" fillId="0" borderId="11" xfId="9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179" fontId="5" fillId="0" borderId="9" xfId="9" applyFont="1" applyFill="1" applyBorder="1" applyAlignment="1"/>
    <xf numFmtId="0" fontId="5" fillId="0" borderId="12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179" fontId="1" fillId="0" borderId="9" xfId="9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179" fontId="1" fillId="0" borderId="9" xfId="9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justify" wrapText="1"/>
    </xf>
    <xf numFmtId="0" fontId="6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justify" vertical="center" wrapText="1"/>
    </xf>
    <xf numFmtId="179" fontId="1" fillId="0" borderId="13" xfId="9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15" xfId="0" applyFont="1" applyFill="1" applyBorder="1" applyAlignment="1">
      <alignment horizontal="center"/>
    </xf>
    <xf numFmtId="179" fontId="1" fillId="0" borderId="15" xfId="9" applyFont="1" applyFill="1" applyBorder="1"/>
    <xf numFmtId="179" fontId="4" fillId="0" borderId="16" xfId="9" applyFont="1" applyFill="1" applyBorder="1" applyAlignment="1">
      <alignment vertical="center"/>
    </xf>
    <xf numFmtId="178" fontId="1" fillId="0" borderId="1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79" fontId="1" fillId="0" borderId="0" xfId="9" applyFont="1" applyFill="1" applyBorder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4710113</xdr:colOff>
      <xdr:row>0</xdr:row>
      <xdr:rowOff>133350</xdr:rowOff>
    </xdr:from>
    <xdr:to>
      <xdr:col>1</xdr:col>
      <xdr:colOff>5310188</xdr:colOff>
      <xdr:row>3</xdr:row>
      <xdr:rowOff>104775</xdr:rowOff>
    </xdr:to>
    <xdr:pic>
      <xdr:nvPicPr>
        <xdr:cNvPr id="3146" name="Picture 2" descr="brasa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052695" y="133350"/>
          <a:ext cx="6000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15"/>
  <sheetViews>
    <sheetView tabSelected="1" view="pageBreakPreview" zoomScaleNormal="100" zoomScaleSheetLayoutView="100" workbookViewId="0">
      <pane ySplit="10" topLeftCell="A122" activePane="bottomLeft" state="frozen"/>
      <selection/>
      <selection pane="bottomLeft" activeCell="D74" sqref="D74"/>
    </sheetView>
  </sheetViews>
  <sheetFormatPr defaultColWidth="5.42857142857143" defaultRowHeight="11.25" outlineLevelCol="7"/>
  <cols>
    <col min="1" max="1" width="5.14285714285714" style="4" customWidth="1"/>
    <col min="2" max="2" width="89.1428571428571" style="5" customWidth="1"/>
    <col min="3" max="3" width="4.71428571428571" style="4" customWidth="1"/>
    <col min="4" max="4" width="11.1428571428571" style="4" customWidth="1"/>
    <col min="5" max="7" width="15.5714285714286" style="6" customWidth="1"/>
    <col min="8" max="8" width="21.2857142857143" style="4" customWidth="1"/>
    <col min="9" max="16384" width="5.42857142857143" style="5"/>
  </cols>
  <sheetData>
    <row r="1" spans="1:8">
      <c r="A1" s="7"/>
      <c r="B1" s="8"/>
      <c r="C1" s="7"/>
      <c r="D1" s="7"/>
      <c r="E1" s="9"/>
      <c r="F1" s="9"/>
      <c r="G1" s="9"/>
      <c r="H1" s="7"/>
    </row>
    <row r="2" spans="1:8">
      <c r="A2" s="7"/>
      <c r="B2" s="8"/>
      <c r="C2" s="7"/>
      <c r="D2" s="7"/>
      <c r="E2" s="9"/>
      <c r="F2" s="9"/>
      <c r="G2" s="9"/>
      <c r="H2" s="10"/>
    </row>
    <row r="3" spans="1:8">
      <c r="A3" s="7"/>
      <c r="B3" s="8"/>
      <c r="C3" s="7"/>
      <c r="D3" s="7"/>
      <c r="E3" s="9"/>
      <c r="F3" s="9"/>
      <c r="G3" s="9"/>
      <c r="H3" s="7"/>
    </row>
    <row r="4" spans="1:8">
      <c r="A4" s="7"/>
      <c r="B4" s="8"/>
      <c r="C4" s="7"/>
      <c r="D4" s="7"/>
      <c r="E4" s="9"/>
      <c r="F4" s="9"/>
      <c r="G4" s="9"/>
      <c r="H4" s="7"/>
    </row>
    <row r="5" ht="18.75" spans="1:8">
      <c r="A5" s="11" t="s">
        <v>0</v>
      </c>
      <c r="B5" s="11"/>
      <c r="C5" s="11"/>
      <c r="D5" s="11"/>
      <c r="E5" s="11"/>
      <c r="F5" s="11"/>
      <c r="G5" s="11"/>
      <c r="H5" s="11"/>
    </row>
    <row r="6" ht="12.75" customHeight="1" spans="1:8">
      <c r="A6" s="12" t="s">
        <v>1</v>
      </c>
      <c r="B6" s="12"/>
      <c r="C6" s="12"/>
      <c r="D6" s="12"/>
      <c r="E6" s="12"/>
      <c r="F6" s="12"/>
      <c r="G6" s="12"/>
      <c r="H6" s="12"/>
    </row>
    <row r="7" spans="1:8">
      <c r="A7" s="12" t="s">
        <v>2</v>
      </c>
      <c r="B7" s="12"/>
      <c r="C7" s="12"/>
      <c r="D7" s="12"/>
      <c r="E7" s="12"/>
      <c r="F7" s="12"/>
      <c r="G7" s="12"/>
      <c r="H7" s="12"/>
    </row>
    <row r="8" ht="14.25" customHeight="1" spans="1:8">
      <c r="A8" s="13" t="s">
        <v>3</v>
      </c>
      <c r="B8" s="13"/>
      <c r="C8" s="13"/>
      <c r="D8" s="13"/>
      <c r="E8" s="13"/>
      <c r="F8" s="13"/>
      <c r="G8" s="13"/>
      <c r="H8" s="13"/>
    </row>
    <row r="9" ht="12" spans="1:8">
      <c r="A9" s="14"/>
      <c r="B9" s="15"/>
      <c r="C9" s="14"/>
      <c r="D9" s="14"/>
      <c r="E9" s="16"/>
      <c r="F9" s="16"/>
      <c r="G9" s="16"/>
      <c r="H9" s="14"/>
    </row>
    <row r="10" ht="22.5" spans="1:8">
      <c r="A10" s="17" t="s">
        <v>4</v>
      </c>
      <c r="B10" s="18" t="s">
        <v>5</v>
      </c>
      <c r="C10" s="18" t="s">
        <v>6</v>
      </c>
      <c r="D10" s="18" t="s">
        <v>7</v>
      </c>
      <c r="E10" s="19" t="s">
        <v>8</v>
      </c>
      <c r="F10" s="20" t="s">
        <v>9</v>
      </c>
      <c r="G10" s="21" t="s">
        <v>10</v>
      </c>
      <c r="H10" s="22" t="s">
        <v>11</v>
      </c>
    </row>
    <row r="11" s="1" customFormat="1" ht="15.75" customHeight="1" spans="1:8">
      <c r="A11" s="23">
        <v>26</v>
      </c>
      <c r="B11" s="24" t="s">
        <v>12</v>
      </c>
      <c r="C11" s="23" t="s">
        <v>13</v>
      </c>
      <c r="D11" s="23">
        <v>324</v>
      </c>
      <c r="E11" s="25">
        <v>1.93</v>
      </c>
      <c r="F11" s="26">
        <f>ROUND(E11*1.309,2)</f>
        <v>2.53</v>
      </c>
      <c r="G11" s="27">
        <f>ROUND(D11*F11,2)</f>
        <v>819.72</v>
      </c>
      <c r="H11" s="28" t="s">
        <v>14</v>
      </c>
    </row>
    <row r="12" s="1" customFormat="1" ht="15.75" customHeight="1" spans="1:8">
      <c r="A12" s="23">
        <v>27</v>
      </c>
      <c r="B12" s="24" t="s">
        <v>15</v>
      </c>
      <c r="C12" s="23" t="s">
        <v>16</v>
      </c>
      <c r="D12" s="23">
        <f>(D97+D98+D99+D100+D101+D102)/3</f>
        <v>54</v>
      </c>
      <c r="E12" s="25">
        <v>11.18</v>
      </c>
      <c r="F12" s="26">
        <f t="shared" ref="F12:F74" si="0">ROUND(E12*1.309,2)</f>
        <v>14.63</v>
      </c>
      <c r="G12" s="27">
        <f t="shared" ref="G12:G45" si="1">ROUND(D12*F12,2)</f>
        <v>790.02</v>
      </c>
      <c r="H12" s="28" t="s">
        <v>17</v>
      </c>
    </row>
    <row r="13" s="1" customFormat="1" ht="15.75" customHeight="1" spans="1:8">
      <c r="A13" s="23">
        <v>28</v>
      </c>
      <c r="B13" s="24" t="s">
        <v>18</v>
      </c>
      <c r="C13" s="23" t="s">
        <v>13</v>
      </c>
      <c r="D13" s="23">
        <f>D97+D98+D99+D100+D101+D102</f>
        <v>162</v>
      </c>
      <c r="E13" s="25">
        <v>24.29</v>
      </c>
      <c r="F13" s="26">
        <f t="shared" si="0"/>
        <v>31.8</v>
      </c>
      <c r="G13" s="27">
        <f t="shared" si="1"/>
        <v>5151.6</v>
      </c>
      <c r="H13" s="28" t="s">
        <v>19</v>
      </c>
    </row>
    <row r="14" s="1" customFormat="1" ht="15.75" customHeight="1" spans="1:8">
      <c r="A14" s="23">
        <v>29</v>
      </c>
      <c r="B14" s="29" t="s">
        <v>20</v>
      </c>
      <c r="C14" s="23" t="s">
        <v>13</v>
      </c>
      <c r="D14" s="23">
        <v>20</v>
      </c>
      <c r="E14" s="30">
        <v>7.94</v>
      </c>
      <c r="F14" s="26">
        <f t="shared" si="0"/>
        <v>10.39</v>
      </c>
      <c r="G14" s="27">
        <f t="shared" si="1"/>
        <v>207.8</v>
      </c>
      <c r="H14" s="31" t="s">
        <v>21</v>
      </c>
    </row>
    <row r="15" s="1" customFormat="1" ht="15.75" customHeight="1" spans="1:8">
      <c r="A15" s="23">
        <v>30</v>
      </c>
      <c r="B15" s="32" t="s">
        <v>22</v>
      </c>
      <c r="C15" s="23" t="s">
        <v>13</v>
      </c>
      <c r="D15" s="23">
        <f>ROUND(SUM(D80:D85)*0.1,0)</f>
        <v>150</v>
      </c>
      <c r="E15" s="33">
        <v>243.73</v>
      </c>
      <c r="F15" s="26">
        <f t="shared" si="0"/>
        <v>319.04</v>
      </c>
      <c r="G15" s="27">
        <f t="shared" si="1"/>
        <v>47856</v>
      </c>
      <c r="H15" s="34" t="s">
        <v>23</v>
      </c>
    </row>
    <row r="16" s="1" customFormat="1" ht="15.75" customHeight="1" spans="1:8">
      <c r="A16" s="23">
        <v>31</v>
      </c>
      <c r="B16" s="24" t="s">
        <v>24</v>
      </c>
      <c r="C16" s="23" t="s">
        <v>13</v>
      </c>
      <c r="D16" s="23">
        <f>ROUND(SUM(D80:D85)*0.2,0)</f>
        <v>300</v>
      </c>
      <c r="E16" s="33">
        <v>96.6</v>
      </c>
      <c r="F16" s="26">
        <f t="shared" si="0"/>
        <v>126.45</v>
      </c>
      <c r="G16" s="27">
        <f t="shared" si="1"/>
        <v>37935</v>
      </c>
      <c r="H16" s="34" t="s">
        <v>25</v>
      </c>
    </row>
    <row r="17" s="1" customFormat="1" ht="15.75" customHeight="1" spans="1:8">
      <c r="A17" s="23">
        <v>32</v>
      </c>
      <c r="B17" s="24" t="s">
        <v>26</v>
      </c>
      <c r="C17" s="23" t="s">
        <v>13</v>
      </c>
      <c r="D17" s="23">
        <f>ROUND(SUM(D80:D85)*0.7,0)</f>
        <v>1050</v>
      </c>
      <c r="E17" s="33">
        <v>142.89</v>
      </c>
      <c r="F17" s="26">
        <f t="shared" si="0"/>
        <v>187.04</v>
      </c>
      <c r="G17" s="27">
        <f t="shared" si="1"/>
        <v>196392</v>
      </c>
      <c r="H17" s="28" t="s">
        <v>27</v>
      </c>
    </row>
    <row r="18" s="1" customFormat="1" ht="15.75" customHeight="1" spans="1:8">
      <c r="A18" s="23">
        <v>33</v>
      </c>
      <c r="B18" s="24" t="s">
        <v>28</v>
      </c>
      <c r="C18" s="23" t="s">
        <v>13</v>
      </c>
      <c r="D18" s="23">
        <f>D56</f>
        <v>15</v>
      </c>
      <c r="E18" s="25">
        <v>3.45</v>
      </c>
      <c r="F18" s="26">
        <f t="shared" si="0"/>
        <v>4.52</v>
      </c>
      <c r="G18" s="27">
        <f t="shared" si="1"/>
        <v>67.8</v>
      </c>
      <c r="H18" s="28" t="s">
        <v>29</v>
      </c>
    </row>
    <row r="19" s="1" customFormat="1" ht="15.75" customHeight="1" spans="1:8">
      <c r="A19" s="23">
        <v>34</v>
      </c>
      <c r="B19" s="24" t="s">
        <v>30</v>
      </c>
      <c r="C19" s="23" t="s">
        <v>13</v>
      </c>
      <c r="D19" s="23">
        <f>D57</f>
        <v>15</v>
      </c>
      <c r="E19" s="25">
        <v>11.22</v>
      </c>
      <c r="F19" s="26">
        <f t="shared" si="0"/>
        <v>14.69</v>
      </c>
      <c r="G19" s="27">
        <f t="shared" si="1"/>
        <v>220.35</v>
      </c>
      <c r="H19" s="28" t="s">
        <v>31</v>
      </c>
    </row>
    <row r="20" s="1" customFormat="1" ht="15.75" customHeight="1" spans="1:8">
      <c r="A20" s="23">
        <v>35</v>
      </c>
      <c r="B20" s="24" t="s">
        <v>32</v>
      </c>
      <c r="C20" s="23" t="s">
        <v>33</v>
      </c>
      <c r="D20" s="23">
        <v>1500</v>
      </c>
      <c r="E20" s="25">
        <v>7.15</v>
      </c>
      <c r="F20" s="26">
        <f t="shared" si="0"/>
        <v>9.36</v>
      </c>
      <c r="G20" s="27">
        <f t="shared" si="1"/>
        <v>14040</v>
      </c>
      <c r="H20" s="28" t="s">
        <v>34</v>
      </c>
    </row>
    <row r="21" s="1" customFormat="1" ht="15.75" customHeight="1" spans="1:8">
      <c r="A21" s="23">
        <v>36</v>
      </c>
      <c r="B21" s="24" t="s">
        <v>35</v>
      </c>
      <c r="C21" s="23" t="s">
        <v>33</v>
      </c>
      <c r="D21" s="23">
        <f>D22</f>
        <v>4392</v>
      </c>
      <c r="E21" s="25">
        <v>0.61</v>
      </c>
      <c r="F21" s="26">
        <f t="shared" si="0"/>
        <v>0.8</v>
      </c>
      <c r="G21" s="27">
        <f t="shared" si="1"/>
        <v>3513.6</v>
      </c>
      <c r="H21" s="28" t="s">
        <v>36</v>
      </c>
    </row>
    <row r="22" s="1" customFormat="1" ht="15.75" customHeight="1" spans="1:8">
      <c r="A22" s="23">
        <v>37</v>
      </c>
      <c r="B22" s="24" t="s">
        <v>37</v>
      </c>
      <c r="C22" s="23" t="s">
        <v>33</v>
      </c>
      <c r="D22" s="23">
        <f>ROUND((D15*3.5*1.2)+(D16*1.7*1.2)+(D17*2.5*1.2),0)</f>
        <v>4392</v>
      </c>
      <c r="E22" s="25">
        <v>1.45</v>
      </c>
      <c r="F22" s="26">
        <f t="shared" si="0"/>
        <v>1.9</v>
      </c>
      <c r="G22" s="27">
        <f t="shared" si="1"/>
        <v>8344.8</v>
      </c>
      <c r="H22" s="28" t="s">
        <v>38</v>
      </c>
    </row>
    <row r="23" s="1" customFormat="1" ht="15.75" customHeight="1" spans="1:8">
      <c r="A23" s="23">
        <v>38</v>
      </c>
      <c r="B23" s="24" t="s">
        <v>39</v>
      </c>
      <c r="C23" s="23" t="s">
        <v>33</v>
      </c>
      <c r="D23" s="23">
        <v>2000</v>
      </c>
      <c r="E23" s="25">
        <v>2.08</v>
      </c>
      <c r="F23" s="26">
        <f t="shared" si="0"/>
        <v>2.72</v>
      </c>
      <c r="G23" s="27">
        <f t="shared" si="1"/>
        <v>5440</v>
      </c>
      <c r="H23" s="28" t="s">
        <v>40</v>
      </c>
    </row>
    <row r="24" s="1" customFormat="1" ht="15.75" customHeight="1" spans="1:8">
      <c r="A24" s="23">
        <v>39</v>
      </c>
      <c r="B24" s="24" t="s">
        <v>41</v>
      </c>
      <c r="C24" s="23" t="s">
        <v>33</v>
      </c>
      <c r="D24" s="23">
        <v>2000</v>
      </c>
      <c r="E24" s="25">
        <v>2.84</v>
      </c>
      <c r="F24" s="26">
        <f t="shared" si="0"/>
        <v>3.72</v>
      </c>
      <c r="G24" s="27">
        <f t="shared" si="1"/>
        <v>7440</v>
      </c>
      <c r="H24" s="28" t="s">
        <v>42</v>
      </c>
    </row>
    <row r="25" s="1" customFormat="1" ht="15.75" customHeight="1" spans="1:8">
      <c r="A25" s="23">
        <v>40</v>
      </c>
      <c r="B25" s="24" t="s">
        <v>43</v>
      </c>
      <c r="C25" s="23" t="s">
        <v>33</v>
      </c>
      <c r="D25" s="23">
        <v>2000</v>
      </c>
      <c r="E25" s="25">
        <v>4.55</v>
      </c>
      <c r="F25" s="26">
        <f t="shared" si="0"/>
        <v>5.96</v>
      </c>
      <c r="G25" s="27">
        <f t="shared" si="1"/>
        <v>11920</v>
      </c>
      <c r="H25" s="28" t="s">
        <v>44</v>
      </c>
    </row>
    <row r="26" s="1" customFormat="1" ht="15.75" customHeight="1" spans="1:8">
      <c r="A26" s="23">
        <v>41</v>
      </c>
      <c r="B26" s="24" t="s">
        <v>45</v>
      </c>
      <c r="C26" s="23" t="s">
        <v>33</v>
      </c>
      <c r="D26" s="23">
        <f>3*500</f>
        <v>1500</v>
      </c>
      <c r="E26" s="25">
        <v>6.98</v>
      </c>
      <c r="F26" s="26">
        <f t="shared" si="0"/>
        <v>9.14</v>
      </c>
      <c r="G26" s="27">
        <f t="shared" si="1"/>
        <v>13710</v>
      </c>
      <c r="H26" s="28" t="s">
        <v>46</v>
      </c>
    </row>
    <row r="27" s="1" customFormat="1" ht="15.75" customHeight="1" spans="1:8">
      <c r="A27" s="23">
        <v>42</v>
      </c>
      <c r="B27" s="24" t="s">
        <v>47</v>
      </c>
      <c r="C27" s="23" t="s">
        <v>33</v>
      </c>
      <c r="D27" s="23">
        <f>3*500</f>
        <v>1500</v>
      </c>
      <c r="E27" s="25">
        <v>10.62</v>
      </c>
      <c r="F27" s="26">
        <f t="shared" si="0"/>
        <v>13.9</v>
      </c>
      <c r="G27" s="27">
        <f t="shared" si="1"/>
        <v>20850</v>
      </c>
      <c r="H27" s="28" t="s">
        <v>48</v>
      </c>
    </row>
    <row r="28" s="1" customFormat="1" ht="15.75" customHeight="1" spans="1:8">
      <c r="A28" s="23">
        <v>43</v>
      </c>
      <c r="B28" s="24" t="s">
        <v>49</v>
      </c>
      <c r="C28" s="23" t="s">
        <v>33</v>
      </c>
      <c r="D28" s="23">
        <f>3*500</f>
        <v>1500</v>
      </c>
      <c r="E28" s="25">
        <v>14.64</v>
      </c>
      <c r="F28" s="26">
        <f t="shared" ref="F28" si="2">ROUND(E28*1.309,2)</f>
        <v>19.16</v>
      </c>
      <c r="G28" s="27">
        <f t="shared" ref="G28" si="3">ROUND(D28*F28,2)</f>
        <v>28740</v>
      </c>
      <c r="H28" s="28" t="s">
        <v>50</v>
      </c>
    </row>
    <row r="29" s="1" customFormat="1" ht="15.75" customHeight="1" spans="1:8">
      <c r="A29" s="23">
        <v>44</v>
      </c>
      <c r="B29" s="24" t="s">
        <v>51</v>
      </c>
      <c r="C29" s="23" t="s">
        <v>33</v>
      </c>
      <c r="D29" s="23">
        <f>3*500</f>
        <v>1500</v>
      </c>
      <c r="E29" s="25">
        <v>20.87</v>
      </c>
      <c r="F29" s="26">
        <f t="shared" si="0"/>
        <v>27.32</v>
      </c>
      <c r="G29" s="27">
        <f t="shared" si="1"/>
        <v>40980</v>
      </c>
      <c r="H29" s="28" t="s">
        <v>52</v>
      </c>
    </row>
    <row r="30" s="1" customFormat="1" ht="15.75" customHeight="1" spans="1:8">
      <c r="A30" s="23">
        <v>45</v>
      </c>
      <c r="B30" s="24" t="s">
        <v>53</v>
      </c>
      <c r="C30" s="23" t="s">
        <v>13</v>
      </c>
      <c r="D30" s="23">
        <f>ROUND((8*2)*1.2,0)</f>
        <v>19</v>
      </c>
      <c r="E30" s="25">
        <v>195.97</v>
      </c>
      <c r="F30" s="26">
        <f>E30</f>
        <v>195.97</v>
      </c>
      <c r="G30" s="27">
        <f t="shared" si="1"/>
        <v>3723.43</v>
      </c>
      <c r="H30" s="28" t="s">
        <v>54</v>
      </c>
    </row>
    <row r="31" s="1" customFormat="1" ht="15.75" customHeight="1" spans="1:8">
      <c r="A31" s="23">
        <v>46</v>
      </c>
      <c r="B31" s="24" t="s">
        <v>55</v>
      </c>
      <c r="C31" s="23" t="s">
        <v>13</v>
      </c>
      <c r="D31" s="35">
        <f>D97+D98+D99+D100+D101+D102</f>
        <v>162</v>
      </c>
      <c r="E31" s="30">
        <v>17.04</v>
      </c>
      <c r="F31" s="26">
        <f t="shared" si="0"/>
        <v>22.31</v>
      </c>
      <c r="G31" s="27">
        <f t="shared" ref="G31:G33" si="4">ROUND(D31*F31,2)</f>
        <v>3614.22</v>
      </c>
      <c r="H31" s="28" t="s">
        <v>56</v>
      </c>
    </row>
    <row r="32" s="1" customFormat="1" ht="15.75" customHeight="1" spans="1:8">
      <c r="A32" s="23">
        <v>47</v>
      </c>
      <c r="B32" s="24" t="s">
        <v>57</v>
      </c>
      <c r="C32" s="23" t="s">
        <v>13</v>
      </c>
      <c r="D32" s="35">
        <f>D97+D98+D99+D100+D101+D102</f>
        <v>162</v>
      </c>
      <c r="E32" s="30">
        <v>13.31</v>
      </c>
      <c r="F32" s="26">
        <f t="shared" si="0"/>
        <v>17.42</v>
      </c>
      <c r="G32" s="27">
        <f t="shared" si="4"/>
        <v>2822.04</v>
      </c>
      <c r="H32" s="28" t="s">
        <v>58</v>
      </c>
    </row>
    <row r="33" s="1" customFormat="1" ht="15.75" customHeight="1" spans="1:8">
      <c r="A33" s="23">
        <v>48</v>
      </c>
      <c r="B33" s="24" t="s">
        <v>59</v>
      </c>
      <c r="C33" s="23" t="s">
        <v>13</v>
      </c>
      <c r="D33" s="35">
        <f>D100*4</f>
        <v>140</v>
      </c>
      <c r="E33" s="30">
        <v>13.31</v>
      </c>
      <c r="F33" s="26">
        <f t="shared" si="0"/>
        <v>17.42</v>
      </c>
      <c r="G33" s="27">
        <f t="shared" si="4"/>
        <v>2438.8</v>
      </c>
      <c r="H33" s="28" t="s">
        <v>60</v>
      </c>
    </row>
    <row r="34" s="1" customFormat="1" ht="15.75" customHeight="1" spans="1:8">
      <c r="A34" s="23">
        <v>49</v>
      </c>
      <c r="B34" s="24" t="s">
        <v>61</v>
      </c>
      <c r="C34" s="23" t="s">
        <v>13</v>
      </c>
      <c r="D34" s="35">
        <f>D100*2+D97*2</f>
        <v>130</v>
      </c>
      <c r="E34" s="30">
        <v>26.65</v>
      </c>
      <c r="F34" s="26">
        <f t="shared" si="0"/>
        <v>34.88</v>
      </c>
      <c r="G34" s="27">
        <f t="shared" si="1"/>
        <v>4534.4</v>
      </c>
      <c r="H34" s="28" t="s">
        <v>62</v>
      </c>
    </row>
    <row r="35" s="1" customFormat="1" ht="15.75" customHeight="1" spans="1:8">
      <c r="A35" s="23">
        <v>50</v>
      </c>
      <c r="B35" s="24" t="s">
        <v>63</v>
      </c>
      <c r="C35" s="23" t="s">
        <v>13</v>
      </c>
      <c r="D35" s="35">
        <f>D97*4</f>
        <v>120</v>
      </c>
      <c r="E35" s="30">
        <v>18.08</v>
      </c>
      <c r="F35" s="26">
        <f t="shared" si="0"/>
        <v>23.67</v>
      </c>
      <c r="G35" s="27">
        <f t="shared" si="1"/>
        <v>2840.4</v>
      </c>
      <c r="H35" s="28" t="s">
        <v>64</v>
      </c>
    </row>
    <row r="36" s="1" customFormat="1" ht="15.75" customHeight="1" spans="1:8">
      <c r="A36" s="23">
        <v>51</v>
      </c>
      <c r="B36" s="24" t="s">
        <v>65</v>
      </c>
      <c r="C36" s="23" t="s">
        <v>13</v>
      </c>
      <c r="D36" s="35">
        <f>D97*4</f>
        <v>120</v>
      </c>
      <c r="E36" s="30">
        <v>14.6</v>
      </c>
      <c r="F36" s="26">
        <f t="shared" si="0"/>
        <v>19.11</v>
      </c>
      <c r="G36" s="27">
        <f t="shared" ref="G36" si="5">ROUND(D36*F36,2)</f>
        <v>2293.2</v>
      </c>
      <c r="H36" s="28" t="s">
        <v>66</v>
      </c>
    </row>
    <row r="37" s="1" customFormat="1" spans="1:8">
      <c r="A37" s="23">
        <v>52</v>
      </c>
      <c r="B37" s="24" t="s">
        <v>67</v>
      </c>
      <c r="C37" s="23" t="s">
        <v>33</v>
      </c>
      <c r="D37" s="23">
        <f>D98*40</f>
        <v>800</v>
      </c>
      <c r="E37" s="30">
        <v>3.17</v>
      </c>
      <c r="F37" s="26">
        <f t="shared" si="0"/>
        <v>4.15</v>
      </c>
      <c r="G37" s="27">
        <f t="shared" si="1"/>
        <v>3320</v>
      </c>
      <c r="H37" s="28" t="s">
        <v>68</v>
      </c>
    </row>
    <row r="38" s="1" customFormat="1" spans="1:8">
      <c r="A38" s="23">
        <v>53</v>
      </c>
      <c r="B38" s="24" t="s">
        <v>69</v>
      </c>
      <c r="C38" s="23" t="s">
        <v>33</v>
      </c>
      <c r="D38" s="23">
        <f>D98*40</f>
        <v>800</v>
      </c>
      <c r="E38" s="30">
        <v>8.55</v>
      </c>
      <c r="F38" s="26">
        <f t="shared" si="0"/>
        <v>11.19</v>
      </c>
      <c r="G38" s="27">
        <f t="shared" si="1"/>
        <v>8952</v>
      </c>
      <c r="H38" s="28" t="s">
        <v>70</v>
      </c>
    </row>
    <row r="39" s="1" customFormat="1" ht="16.5" customHeight="1" spans="1:8">
      <c r="A39" s="23">
        <v>54</v>
      </c>
      <c r="B39" s="24" t="s">
        <v>71</v>
      </c>
      <c r="C39" s="23" t="s">
        <v>33</v>
      </c>
      <c r="D39" s="23">
        <f>(D97+D98+D99+D100+D101+D102)*15</f>
        <v>2430</v>
      </c>
      <c r="E39" s="30">
        <v>4.92</v>
      </c>
      <c r="F39" s="26">
        <f t="shared" si="0"/>
        <v>6.44</v>
      </c>
      <c r="G39" s="27">
        <f t="shared" si="1"/>
        <v>15649.2</v>
      </c>
      <c r="H39" s="28" t="s">
        <v>72</v>
      </c>
    </row>
    <row r="40" s="1" customFormat="1" spans="1:8">
      <c r="A40" s="23">
        <v>55</v>
      </c>
      <c r="B40" s="24" t="s">
        <v>73</v>
      </c>
      <c r="C40" s="23" t="s">
        <v>33</v>
      </c>
      <c r="D40" s="23">
        <f>(D97+D98+D99+D100+D101+D102)*40</f>
        <v>6480</v>
      </c>
      <c r="E40" s="30">
        <v>13.14</v>
      </c>
      <c r="F40" s="26">
        <f t="shared" si="0"/>
        <v>17.2</v>
      </c>
      <c r="G40" s="27">
        <f t="shared" si="1"/>
        <v>111456</v>
      </c>
      <c r="H40" s="28" t="s">
        <v>74</v>
      </c>
    </row>
    <row r="41" s="1" customFormat="1" ht="16.5" customHeight="1" spans="1:8">
      <c r="A41" s="23">
        <v>56</v>
      </c>
      <c r="B41" s="24" t="s">
        <v>75</v>
      </c>
      <c r="C41" s="23" t="s">
        <v>13</v>
      </c>
      <c r="D41" s="23">
        <v>150</v>
      </c>
      <c r="E41" s="36">
        <v>6.08</v>
      </c>
      <c r="F41" s="26">
        <f t="shared" si="0"/>
        <v>7.96</v>
      </c>
      <c r="G41" s="27">
        <f t="shared" si="1"/>
        <v>1194</v>
      </c>
      <c r="H41" s="28" t="s">
        <v>76</v>
      </c>
    </row>
    <row r="42" s="1" customFormat="1" ht="16.5" customHeight="1" spans="1:8">
      <c r="A42" s="23">
        <v>57</v>
      </c>
      <c r="B42" s="24" t="s">
        <v>77</v>
      </c>
      <c r="C42" s="23" t="s">
        <v>13</v>
      </c>
      <c r="D42" s="23">
        <v>150</v>
      </c>
      <c r="E42" s="36">
        <v>7.47</v>
      </c>
      <c r="F42" s="26">
        <f t="shared" si="0"/>
        <v>9.78</v>
      </c>
      <c r="G42" s="27">
        <f t="shared" si="1"/>
        <v>1467</v>
      </c>
      <c r="H42" s="28" t="s">
        <v>78</v>
      </c>
    </row>
    <row r="43" s="1" customFormat="1" spans="1:8">
      <c r="A43" s="23">
        <v>58</v>
      </c>
      <c r="B43" s="37" t="s">
        <v>79</v>
      </c>
      <c r="C43" s="23" t="s">
        <v>13</v>
      </c>
      <c r="D43" s="23">
        <f>(SUM(D80:D88)+SUM(D108:D109))*2</f>
        <v>11432</v>
      </c>
      <c r="E43" s="36">
        <v>11.44</v>
      </c>
      <c r="F43" s="26">
        <f t="shared" si="0"/>
        <v>14.97</v>
      </c>
      <c r="G43" s="27">
        <f t="shared" si="1"/>
        <v>171137.04</v>
      </c>
      <c r="H43" s="28" t="s">
        <v>80</v>
      </c>
    </row>
    <row r="44" s="1" customFormat="1" ht="16.5" customHeight="1" spans="1:8">
      <c r="A44" s="23">
        <v>59</v>
      </c>
      <c r="B44" s="24" t="s">
        <v>81</v>
      </c>
      <c r="C44" s="23" t="s">
        <v>13</v>
      </c>
      <c r="D44" s="23">
        <v>300</v>
      </c>
      <c r="E44" s="25">
        <v>4.55</v>
      </c>
      <c r="F44" s="26">
        <f t="shared" si="0"/>
        <v>5.96</v>
      </c>
      <c r="G44" s="27">
        <f t="shared" si="1"/>
        <v>1788</v>
      </c>
      <c r="H44" s="28" t="s">
        <v>82</v>
      </c>
    </row>
    <row r="45" s="1" customFormat="1" ht="16.5" customHeight="1" spans="1:8">
      <c r="A45" s="23">
        <v>60</v>
      </c>
      <c r="B45" s="38" t="s">
        <v>83</v>
      </c>
      <c r="C45" s="23" t="s">
        <v>13</v>
      </c>
      <c r="D45" s="23">
        <v>10</v>
      </c>
      <c r="E45" s="30">
        <v>2224</v>
      </c>
      <c r="F45" s="26">
        <f t="shared" si="0"/>
        <v>2911.22</v>
      </c>
      <c r="G45" s="27">
        <f t="shared" si="1"/>
        <v>29112.2</v>
      </c>
      <c r="H45" s="31" t="s">
        <v>84</v>
      </c>
    </row>
    <row r="46" s="1" customFormat="1" ht="16.5" customHeight="1" spans="1:8">
      <c r="A46" s="23">
        <v>61</v>
      </c>
      <c r="B46" s="24" t="s">
        <v>85</v>
      </c>
      <c r="C46" s="23" t="s">
        <v>13</v>
      </c>
      <c r="D46" s="23">
        <f>D56</f>
        <v>15</v>
      </c>
      <c r="E46" s="25">
        <v>22.87</v>
      </c>
      <c r="F46" s="26">
        <f t="shared" si="0"/>
        <v>29.94</v>
      </c>
      <c r="G46" s="27">
        <f t="shared" ref="G46:G84" si="6">ROUND(D46*F46,2)</f>
        <v>449.1</v>
      </c>
      <c r="H46" s="28" t="s">
        <v>86</v>
      </c>
    </row>
    <row r="47" s="1" customFormat="1" ht="16.5" customHeight="1" spans="1:8">
      <c r="A47" s="23">
        <v>62</v>
      </c>
      <c r="B47" s="24" t="s">
        <v>87</v>
      </c>
      <c r="C47" s="23" t="s">
        <v>13</v>
      </c>
      <c r="D47" s="23">
        <f>D59</f>
        <v>50</v>
      </c>
      <c r="E47" s="25">
        <v>78.58</v>
      </c>
      <c r="F47" s="26">
        <f t="shared" si="0"/>
        <v>102.86</v>
      </c>
      <c r="G47" s="27">
        <f t="shared" si="6"/>
        <v>5143</v>
      </c>
      <c r="H47" s="28" t="s">
        <v>88</v>
      </c>
    </row>
    <row r="48" s="1" customFormat="1" ht="15.75" customHeight="1" spans="1:8">
      <c r="A48" s="23">
        <v>63</v>
      </c>
      <c r="B48" s="24" t="s">
        <v>89</v>
      </c>
      <c r="C48" s="23" t="s">
        <v>13</v>
      </c>
      <c r="D48" s="23">
        <v>10</v>
      </c>
      <c r="E48" s="25">
        <v>252.33</v>
      </c>
      <c r="F48" s="26">
        <f t="shared" si="0"/>
        <v>330.3</v>
      </c>
      <c r="G48" s="27">
        <f t="shared" si="6"/>
        <v>3303</v>
      </c>
      <c r="H48" s="28" t="s">
        <v>90</v>
      </c>
    </row>
    <row r="49" s="1" customFormat="1" ht="15.75" customHeight="1" spans="1:8">
      <c r="A49" s="23">
        <v>64</v>
      </c>
      <c r="B49" s="24" t="s">
        <v>91</v>
      </c>
      <c r="C49" s="23" t="s">
        <v>13</v>
      </c>
      <c r="D49" s="23">
        <f>2*D99</f>
        <v>24</v>
      </c>
      <c r="E49" s="25">
        <v>368.33</v>
      </c>
      <c r="F49" s="26">
        <f t="shared" si="0"/>
        <v>482.14</v>
      </c>
      <c r="G49" s="27">
        <f t="shared" si="6"/>
        <v>11571.36</v>
      </c>
      <c r="H49" s="28" t="s">
        <v>92</v>
      </c>
    </row>
    <row r="50" s="1" customFormat="1" ht="16.5" customHeight="1" spans="1:8">
      <c r="A50" s="23">
        <v>65</v>
      </c>
      <c r="B50" s="24" t="s">
        <v>93</v>
      </c>
      <c r="C50" s="23" t="s">
        <v>13</v>
      </c>
      <c r="D50" s="23">
        <v>15</v>
      </c>
      <c r="E50" s="25">
        <v>42.82</v>
      </c>
      <c r="F50" s="26">
        <f t="shared" si="0"/>
        <v>56.05</v>
      </c>
      <c r="G50" s="27">
        <f t="shared" si="6"/>
        <v>840.75</v>
      </c>
      <c r="H50" s="28" t="s">
        <v>94</v>
      </c>
    </row>
    <row r="51" s="1" customFormat="1" ht="16.5" customHeight="1" spans="1:8">
      <c r="A51" s="23">
        <v>66</v>
      </c>
      <c r="B51" s="24" t="s">
        <v>95</v>
      </c>
      <c r="C51" s="23" t="s">
        <v>13</v>
      </c>
      <c r="D51" s="23">
        <v>15</v>
      </c>
      <c r="E51" s="25">
        <v>47.49</v>
      </c>
      <c r="F51" s="26">
        <f t="shared" si="0"/>
        <v>62.16</v>
      </c>
      <c r="G51" s="27">
        <f t="shared" si="6"/>
        <v>932.4</v>
      </c>
      <c r="H51" s="28" t="s">
        <v>96</v>
      </c>
    </row>
    <row r="52" s="1" customFormat="1" ht="16.5" customHeight="1" spans="1:8">
      <c r="A52" s="23">
        <v>67</v>
      </c>
      <c r="B52" s="24" t="s">
        <v>97</v>
      </c>
      <c r="C52" s="23" t="s">
        <v>13</v>
      </c>
      <c r="D52" s="23">
        <v>15</v>
      </c>
      <c r="E52" s="25">
        <v>72.03</v>
      </c>
      <c r="F52" s="26">
        <f t="shared" si="0"/>
        <v>94.29</v>
      </c>
      <c r="G52" s="27">
        <f t="shared" si="6"/>
        <v>1414.35</v>
      </c>
      <c r="H52" s="28" t="s">
        <v>98</v>
      </c>
    </row>
    <row r="53" ht="16.5" customHeight="1" spans="1:8">
      <c r="A53" s="23">
        <v>68</v>
      </c>
      <c r="B53" s="24" t="s">
        <v>99</v>
      </c>
      <c r="C53" s="23" t="s">
        <v>13</v>
      </c>
      <c r="D53" s="23">
        <v>15</v>
      </c>
      <c r="E53" s="25">
        <v>72.03</v>
      </c>
      <c r="F53" s="26">
        <f t="shared" si="0"/>
        <v>94.29</v>
      </c>
      <c r="G53" s="27">
        <f t="shared" si="6"/>
        <v>1414.35</v>
      </c>
      <c r="H53" s="28" t="s">
        <v>98</v>
      </c>
    </row>
    <row r="54" ht="16.5" customHeight="1" spans="1:8">
      <c r="A54" s="23">
        <v>69</v>
      </c>
      <c r="B54" s="24" t="s">
        <v>100</v>
      </c>
      <c r="C54" s="23" t="s">
        <v>13</v>
      </c>
      <c r="D54" s="23">
        <v>15</v>
      </c>
      <c r="E54" s="25">
        <v>101.48</v>
      </c>
      <c r="F54" s="26">
        <f t="shared" si="0"/>
        <v>132.84</v>
      </c>
      <c r="G54" s="27">
        <f t="shared" si="6"/>
        <v>1992.6</v>
      </c>
      <c r="H54" s="28" t="s">
        <v>101</v>
      </c>
    </row>
    <row r="55" ht="16.5" customHeight="1" spans="1:8">
      <c r="A55" s="23">
        <v>70</v>
      </c>
      <c r="B55" s="24" t="s">
        <v>102</v>
      </c>
      <c r="C55" s="35" t="s">
        <v>13</v>
      </c>
      <c r="D55" s="35">
        <v>15</v>
      </c>
      <c r="E55" s="25">
        <v>101.48</v>
      </c>
      <c r="F55" s="26">
        <f t="shared" si="0"/>
        <v>132.84</v>
      </c>
      <c r="G55" s="27">
        <f t="shared" si="6"/>
        <v>1992.6</v>
      </c>
      <c r="H55" s="28" t="s">
        <v>101</v>
      </c>
    </row>
    <row r="56" s="2" customFormat="1" ht="16.5" customHeight="1" spans="1:8">
      <c r="A56" s="23">
        <v>71</v>
      </c>
      <c r="B56" s="24" t="s">
        <v>103</v>
      </c>
      <c r="C56" s="23" t="s">
        <v>13</v>
      </c>
      <c r="D56" s="23">
        <v>15</v>
      </c>
      <c r="E56" s="25">
        <v>31.74</v>
      </c>
      <c r="F56" s="26">
        <f t="shared" si="0"/>
        <v>41.55</v>
      </c>
      <c r="G56" s="27">
        <f t="shared" si="6"/>
        <v>623.25</v>
      </c>
      <c r="H56" s="28" t="s">
        <v>104</v>
      </c>
    </row>
    <row r="57" s="3" customFormat="1" ht="16.5" customHeight="1" spans="1:8">
      <c r="A57" s="23">
        <v>72</v>
      </c>
      <c r="B57" s="24" t="s">
        <v>105</v>
      </c>
      <c r="C57" s="23" t="s">
        <v>13</v>
      </c>
      <c r="D57" s="23">
        <v>15</v>
      </c>
      <c r="E57" s="25">
        <v>79.06</v>
      </c>
      <c r="F57" s="26">
        <f t="shared" si="0"/>
        <v>103.49</v>
      </c>
      <c r="G57" s="27">
        <f t="shared" si="6"/>
        <v>1552.35</v>
      </c>
      <c r="H57" s="28" t="s">
        <v>106</v>
      </c>
    </row>
    <row r="58" s="3" customFormat="1" ht="16.5" customHeight="1" spans="1:8">
      <c r="A58" s="23">
        <v>73</v>
      </c>
      <c r="B58" s="24" t="s">
        <v>107</v>
      </c>
      <c r="C58" s="23" t="s">
        <v>33</v>
      </c>
      <c r="D58" s="23">
        <v>50</v>
      </c>
      <c r="E58" s="25">
        <v>3.57</v>
      </c>
      <c r="F58" s="26">
        <f t="shared" si="0"/>
        <v>4.67</v>
      </c>
      <c r="G58" s="27">
        <f t="shared" si="6"/>
        <v>233.5</v>
      </c>
      <c r="H58" s="28" t="s">
        <v>108</v>
      </c>
    </row>
    <row r="59" s="3" customFormat="1" ht="16.5" customHeight="1" spans="1:8">
      <c r="A59" s="23">
        <v>74</v>
      </c>
      <c r="B59" s="24" t="s">
        <v>109</v>
      </c>
      <c r="C59" s="23" t="s">
        <v>33</v>
      </c>
      <c r="D59" s="23">
        <v>50</v>
      </c>
      <c r="E59" s="25">
        <v>8.98</v>
      </c>
      <c r="F59" s="26">
        <f t="shared" si="0"/>
        <v>11.75</v>
      </c>
      <c r="G59" s="27">
        <f t="shared" si="6"/>
        <v>587.5</v>
      </c>
      <c r="H59" s="28" t="s">
        <v>110</v>
      </c>
    </row>
    <row r="60" s="3" customFormat="1" ht="16.5" customHeight="1" spans="1:8">
      <c r="A60" s="23">
        <v>75</v>
      </c>
      <c r="B60" s="24" t="s">
        <v>111</v>
      </c>
      <c r="C60" s="23" t="s">
        <v>33</v>
      </c>
      <c r="D60" s="23">
        <v>500</v>
      </c>
      <c r="E60" s="25">
        <v>3.29</v>
      </c>
      <c r="F60" s="26">
        <f t="shared" si="0"/>
        <v>4.31</v>
      </c>
      <c r="G60" s="27">
        <f t="shared" si="6"/>
        <v>2155</v>
      </c>
      <c r="H60" s="39" t="s">
        <v>112</v>
      </c>
    </row>
    <row r="61" s="3" customFormat="1" ht="16.5" customHeight="1" spans="1:8">
      <c r="A61" s="23">
        <v>76</v>
      </c>
      <c r="B61" s="24" t="s">
        <v>113</v>
      </c>
      <c r="C61" s="23" t="s">
        <v>33</v>
      </c>
      <c r="D61" s="23">
        <v>1500</v>
      </c>
      <c r="E61" s="25">
        <v>4.19</v>
      </c>
      <c r="F61" s="26">
        <f t="shared" si="0"/>
        <v>5.48</v>
      </c>
      <c r="G61" s="27">
        <f t="shared" si="6"/>
        <v>8220</v>
      </c>
      <c r="H61" s="39" t="s">
        <v>114</v>
      </c>
    </row>
    <row r="62" s="3" customFormat="1" ht="16.5" customHeight="1" spans="1:8">
      <c r="A62" s="23">
        <v>77</v>
      </c>
      <c r="B62" s="24" t="s">
        <v>115</v>
      </c>
      <c r="C62" s="23" t="s">
        <v>13</v>
      </c>
      <c r="D62" s="23">
        <v>150</v>
      </c>
      <c r="E62" s="25">
        <v>17.5</v>
      </c>
      <c r="F62" s="26">
        <f t="shared" si="0"/>
        <v>22.91</v>
      </c>
      <c r="G62" s="27">
        <f t="shared" si="6"/>
        <v>3436.5</v>
      </c>
      <c r="H62" s="28" t="s">
        <v>116</v>
      </c>
    </row>
    <row r="63" s="1" customFormat="1" ht="16.5" customHeight="1" spans="1:8">
      <c r="A63" s="23">
        <v>78</v>
      </c>
      <c r="B63" s="24" t="s">
        <v>117</v>
      </c>
      <c r="C63" s="23" t="s">
        <v>13</v>
      </c>
      <c r="D63" s="23">
        <v>200</v>
      </c>
      <c r="E63" s="25">
        <v>10.5</v>
      </c>
      <c r="F63" s="26">
        <f t="shared" si="0"/>
        <v>13.74</v>
      </c>
      <c r="G63" s="27">
        <f t="shared" si="6"/>
        <v>2748</v>
      </c>
      <c r="H63" s="28" t="s">
        <v>118</v>
      </c>
    </row>
    <row r="64" s="1" customFormat="1" ht="16.5" customHeight="1" spans="1:8">
      <c r="A64" s="23">
        <v>79</v>
      </c>
      <c r="B64" s="24" t="s">
        <v>119</v>
      </c>
      <c r="C64" s="23" t="s">
        <v>13</v>
      </c>
      <c r="D64" s="23">
        <f>ROUND((D97+D98+D99+D100+D101+D102)*0.3+D103+D104+D105+D106+D107,0)</f>
        <v>229</v>
      </c>
      <c r="E64" s="25">
        <v>43.69</v>
      </c>
      <c r="F64" s="26">
        <f t="shared" si="0"/>
        <v>57.19</v>
      </c>
      <c r="G64" s="27">
        <f t="shared" si="6"/>
        <v>13096.51</v>
      </c>
      <c r="H64" s="28" t="s">
        <v>120</v>
      </c>
    </row>
    <row r="65" s="1" customFormat="1" ht="18.75" customHeight="1" spans="1:8">
      <c r="A65" s="23">
        <v>80</v>
      </c>
      <c r="B65" s="24" t="s">
        <v>121</v>
      </c>
      <c r="C65" s="23" t="s">
        <v>13</v>
      </c>
      <c r="D65" s="35">
        <v>16</v>
      </c>
      <c r="E65" s="25">
        <v>290</v>
      </c>
      <c r="F65" s="26">
        <f t="shared" si="0"/>
        <v>379.61</v>
      </c>
      <c r="G65" s="27">
        <f t="shared" si="6"/>
        <v>6073.76</v>
      </c>
      <c r="H65" s="28" t="s">
        <v>122</v>
      </c>
    </row>
    <row r="66" s="1" customFormat="1" ht="15.75" customHeight="1" spans="1:8">
      <c r="A66" s="23">
        <v>81</v>
      </c>
      <c r="B66" s="24" t="s">
        <v>123</v>
      </c>
      <c r="C66" s="23" t="s">
        <v>13</v>
      </c>
      <c r="D66" s="23">
        <v>10</v>
      </c>
      <c r="E66" s="25">
        <v>37</v>
      </c>
      <c r="F66" s="26">
        <f t="shared" si="0"/>
        <v>48.43</v>
      </c>
      <c r="G66" s="27">
        <f t="shared" si="6"/>
        <v>484.3</v>
      </c>
      <c r="H66" s="28" t="s">
        <v>124</v>
      </c>
    </row>
    <row r="67" s="1" customFormat="1" ht="15.75" customHeight="1" spans="1:8">
      <c r="A67" s="23">
        <v>82</v>
      </c>
      <c r="B67" s="24" t="s">
        <v>125</v>
      </c>
      <c r="C67" s="23" t="s">
        <v>13</v>
      </c>
      <c r="D67" s="23">
        <f>D80</f>
        <v>500</v>
      </c>
      <c r="E67" s="25">
        <v>35.01</v>
      </c>
      <c r="F67" s="26">
        <f t="shared" si="0"/>
        <v>45.83</v>
      </c>
      <c r="G67" s="27">
        <f t="shared" si="6"/>
        <v>22915</v>
      </c>
      <c r="H67" s="28" t="s">
        <v>126</v>
      </c>
    </row>
    <row r="68" s="1" customFormat="1" ht="15.75" customHeight="1" spans="1:8">
      <c r="A68" s="23">
        <v>83</v>
      </c>
      <c r="B68" s="24" t="s">
        <v>127</v>
      </c>
      <c r="C68" s="23" t="s">
        <v>13</v>
      </c>
      <c r="D68" s="23">
        <v>10</v>
      </c>
      <c r="E68" s="25">
        <v>115.04</v>
      </c>
      <c r="F68" s="26">
        <f t="shared" si="0"/>
        <v>150.59</v>
      </c>
      <c r="G68" s="27">
        <f t="shared" si="6"/>
        <v>1505.9</v>
      </c>
      <c r="H68" s="28" t="s">
        <v>128</v>
      </c>
    </row>
    <row r="69" s="1" customFormat="1" ht="15.75" customHeight="1" spans="1:8">
      <c r="A69" s="23">
        <v>84</v>
      </c>
      <c r="B69" s="24" t="s">
        <v>129</v>
      </c>
      <c r="C69" s="23" t="s">
        <v>13</v>
      </c>
      <c r="D69" s="23">
        <f>D81</f>
        <v>400</v>
      </c>
      <c r="E69" s="25">
        <v>69.9</v>
      </c>
      <c r="F69" s="26">
        <f t="shared" si="0"/>
        <v>91.5</v>
      </c>
      <c r="G69" s="27">
        <f t="shared" si="6"/>
        <v>36600</v>
      </c>
      <c r="H69" s="28" t="s">
        <v>130</v>
      </c>
    </row>
    <row r="70" s="1" customFormat="1" ht="15.75" customHeight="1" spans="1:8">
      <c r="A70" s="23">
        <v>85</v>
      </c>
      <c r="B70" s="24" t="s">
        <v>131</v>
      </c>
      <c r="C70" s="23" t="s">
        <v>13</v>
      </c>
      <c r="D70" s="23">
        <v>10</v>
      </c>
      <c r="E70" s="25">
        <v>93.91</v>
      </c>
      <c r="F70" s="26">
        <f t="shared" si="0"/>
        <v>122.93</v>
      </c>
      <c r="G70" s="27">
        <f t="shared" si="6"/>
        <v>1229.3</v>
      </c>
      <c r="H70" s="28" t="s">
        <v>132</v>
      </c>
    </row>
    <row r="71" s="1" customFormat="1" ht="15.75" customHeight="1" spans="1:8">
      <c r="A71" s="23">
        <v>86</v>
      </c>
      <c r="B71" s="24" t="s">
        <v>133</v>
      </c>
      <c r="C71" s="23" t="s">
        <v>13</v>
      </c>
      <c r="D71" s="23">
        <f>D82</f>
        <v>300</v>
      </c>
      <c r="E71" s="25">
        <v>102.63</v>
      </c>
      <c r="F71" s="26">
        <f t="shared" si="0"/>
        <v>134.34</v>
      </c>
      <c r="G71" s="27">
        <f t="shared" si="6"/>
        <v>40302</v>
      </c>
      <c r="H71" s="28" t="s">
        <v>134</v>
      </c>
    </row>
    <row r="72" s="1" customFormat="1" ht="15.75" customHeight="1" spans="1:8">
      <c r="A72" s="23">
        <v>87</v>
      </c>
      <c r="B72" s="24" t="s">
        <v>135</v>
      </c>
      <c r="C72" s="23" t="s">
        <v>13</v>
      </c>
      <c r="D72" s="23">
        <v>15</v>
      </c>
      <c r="E72" s="25">
        <v>18.37</v>
      </c>
      <c r="F72" s="26">
        <f t="shared" si="0"/>
        <v>24.05</v>
      </c>
      <c r="G72" s="27">
        <f t="shared" si="6"/>
        <v>360.75</v>
      </c>
      <c r="H72" s="28" t="s">
        <v>136</v>
      </c>
    </row>
    <row r="73" s="1" customFormat="1" ht="15.75" customHeight="1" spans="1:8">
      <c r="A73" s="23">
        <v>88</v>
      </c>
      <c r="B73" s="24" t="s">
        <v>137</v>
      </c>
      <c r="C73" s="23" t="s">
        <v>13</v>
      </c>
      <c r="D73" s="23">
        <v>20</v>
      </c>
      <c r="E73" s="25">
        <v>24.7</v>
      </c>
      <c r="F73" s="26">
        <f t="shared" si="0"/>
        <v>32.33</v>
      </c>
      <c r="G73" s="27">
        <f t="shared" si="6"/>
        <v>646.6</v>
      </c>
      <c r="H73" s="28" t="s">
        <v>138</v>
      </c>
    </row>
    <row r="74" s="1" customFormat="1" ht="15.75" customHeight="1" spans="1:8">
      <c r="A74" s="23">
        <v>89</v>
      </c>
      <c r="B74" s="24" t="s">
        <v>139</v>
      </c>
      <c r="C74" s="23" t="s">
        <v>13</v>
      </c>
      <c r="D74" s="23">
        <v>400</v>
      </c>
      <c r="E74" s="25">
        <v>35.49</v>
      </c>
      <c r="F74" s="26">
        <f t="shared" si="0"/>
        <v>46.46</v>
      </c>
      <c r="G74" s="27">
        <f t="shared" si="6"/>
        <v>18584</v>
      </c>
      <c r="H74" s="28" t="s">
        <v>140</v>
      </c>
    </row>
    <row r="75" s="1" customFormat="1" ht="15.75" customHeight="1" spans="1:8">
      <c r="A75" s="23">
        <v>90</v>
      </c>
      <c r="B75" s="24" t="s">
        <v>141</v>
      </c>
      <c r="C75" s="23" t="s">
        <v>13</v>
      </c>
      <c r="D75" s="23">
        <f>D81*0.2</f>
        <v>80</v>
      </c>
      <c r="E75" s="25">
        <v>41.033</v>
      </c>
      <c r="F75" s="26">
        <f t="shared" ref="F75:F113" si="7">ROUND(E75*1.309,2)</f>
        <v>53.71</v>
      </c>
      <c r="G75" s="27">
        <f t="shared" si="6"/>
        <v>4296.8</v>
      </c>
      <c r="H75" s="28" t="s">
        <v>142</v>
      </c>
    </row>
    <row r="76" s="1" customFormat="1" ht="16.5" customHeight="1" spans="1:8">
      <c r="A76" s="23">
        <v>91</v>
      </c>
      <c r="B76" s="24" t="s">
        <v>143</v>
      </c>
      <c r="C76" s="23" t="s">
        <v>13</v>
      </c>
      <c r="D76" s="23">
        <v>900</v>
      </c>
      <c r="E76" s="25">
        <v>287.02</v>
      </c>
      <c r="F76" s="26">
        <f t="shared" si="7"/>
        <v>375.71</v>
      </c>
      <c r="G76" s="27">
        <f t="shared" si="6"/>
        <v>338139</v>
      </c>
      <c r="H76" s="28" t="s">
        <v>144</v>
      </c>
    </row>
    <row r="77" s="1" customFormat="1" ht="16.5" customHeight="1" spans="1:8">
      <c r="A77" s="23">
        <v>92</v>
      </c>
      <c r="B77" s="24" t="s">
        <v>145</v>
      </c>
      <c r="C77" s="23" t="s">
        <v>13</v>
      </c>
      <c r="D77" s="23">
        <f>D81*0.8</f>
        <v>320</v>
      </c>
      <c r="E77" s="25">
        <v>46.2</v>
      </c>
      <c r="F77" s="26">
        <f t="shared" si="7"/>
        <v>60.48</v>
      </c>
      <c r="G77" s="27">
        <f t="shared" si="6"/>
        <v>19353.6</v>
      </c>
      <c r="H77" s="28" t="s">
        <v>146</v>
      </c>
    </row>
    <row r="78" s="1" customFormat="1" ht="16.5" customHeight="1" spans="1:8">
      <c r="A78" s="23">
        <v>93</v>
      </c>
      <c r="B78" s="24" t="s">
        <v>147</v>
      </c>
      <c r="C78" s="23" t="s">
        <v>13</v>
      </c>
      <c r="D78" s="23">
        <f>D82</f>
        <v>300</v>
      </c>
      <c r="E78" s="25">
        <v>66.45</v>
      </c>
      <c r="F78" s="26">
        <f t="shared" si="7"/>
        <v>86.98</v>
      </c>
      <c r="G78" s="27">
        <f t="shared" si="6"/>
        <v>26094</v>
      </c>
      <c r="H78" s="28" t="s">
        <v>148</v>
      </c>
    </row>
    <row r="79" s="1" customFormat="1" spans="1:8">
      <c r="A79" s="23">
        <v>94</v>
      </c>
      <c r="B79" s="24" t="s">
        <v>149</v>
      </c>
      <c r="C79" s="23" t="s">
        <v>13</v>
      </c>
      <c r="D79" s="23">
        <v>10</v>
      </c>
      <c r="E79" s="25">
        <v>401</v>
      </c>
      <c r="F79" s="26">
        <f t="shared" si="7"/>
        <v>524.91</v>
      </c>
      <c r="G79" s="27">
        <f t="shared" si="6"/>
        <v>5249.1</v>
      </c>
      <c r="H79" s="28" t="s">
        <v>150</v>
      </c>
    </row>
    <row r="80" s="1" customFormat="1" ht="67.5" spans="1:8">
      <c r="A80" s="23">
        <v>95</v>
      </c>
      <c r="B80" s="40" t="s">
        <v>151</v>
      </c>
      <c r="C80" s="23" t="s">
        <v>13</v>
      </c>
      <c r="D80" s="23">
        <v>500</v>
      </c>
      <c r="E80" s="25">
        <v>681.5</v>
      </c>
      <c r="F80" s="26">
        <f t="shared" si="7"/>
        <v>892.08</v>
      </c>
      <c r="G80" s="27">
        <f t="shared" si="6"/>
        <v>446040</v>
      </c>
      <c r="H80" s="28" t="s">
        <v>152</v>
      </c>
    </row>
    <row r="81" s="1" customFormat="1" ht="67.5" spans="1:8">
      <c r="A81" s="23">
        <v>96</v>
      </c>
      <c r="B81" s="40" t="s">
        <v>153</v>
      </c>
      <c r="C81" s="23" t="s">
        <v>13</v>
      </c>
      <c r="D81" s="23">
        <v>400</v>
      </c>
      <c r="E81" s="25">
        <v>732.07</v>
      </c>
      <c r="F81" s="26">
        <f t="shared" si="7"/>
        <v>958.28</v>
      </c>
      <c r="G81" s="27">
        <f t="shared" si="6"/>
        <v>383312</v>
      </c>
      <c r="H81" s="28" t="s">
        <v>154</v>
      </c>
    </row>
    <row r="82" s="1" customFormat="1" ht="56.25" spans="1:8">
      <c r="A82" s="23">
        <v>97</v>
      </c>
      <c r="B82" s="40" t="s">
        <v>155</v>
      </c>
      <c r="C82" s="23" t="s">
        <v>13</v>
      </c>
      <c r="D82" s="23">
        <v>300</v>
      </c>
      <c r="E82" s="25">
        <v>751.62</v>
      </c>
      <c r="F82" s="26">
        <f t="shared" si="7"/>
        <v>983.87</v>
      </c>
      <c r="G82" s="27">
        <f t="shared" si="6"/>
        <v>295161</v>
      </c>
      <c r="H82" s="28" t="s">
        <v>156</v>
      </c>
    </row>
    <row r="83" s="1" customFormat="1" ht="78.75" spans="1:8">
      <c r="A83" s="23">
        <v>98</v>
      </c>
      <c r="B83" s="41" t="s">
        <v>157</v>
      </c>
      <c r="C83" s="23" t="s">
        <v>13</v>
      </c>
      <c r="D83" s="23">
        <v>100</v>
      </c>
      <c r="E83" s="25">
        <v>1833.42</v>
      </c>
      <c r="F83" s="26">
        <f t="shared" si="7"/>
        <v>2399.95</v>
      </c>
      <c r="G83" s="27">
        <f t="shared" si="6"/>
        <v>239995</v>
      </c>
      <c r="H83" s="28" t="s">
        <v>158</v>
      </c>
    </row>
    <row r="84" s="1" customFormat="1" ht="78.75" spans="1:8">
      <c r="A84" s="23">
        <v>99</v>
      </c>
      <c r="B84" s="41" t="s">
        <v>159</v>
      </c>
      <c r="C84" s="23" t="s">
        <v>13</v>
      </c>
      <c r="D84" s="23">
        <v>100</v>
      </c>
      <c r="E84" s="25">
        <v>2606.43</v>
      </c>
      <c r="F84" s="26">
        <f t="shared" si="7"/>
        <v>3411.82</v>
      </c>
      <c r="G84" s="27">
        <f t="shared" si="6"/>
        <v>341182</v>
      </c>
      <c r="H84" s="28" t="s">
        <v>160</v>
      </c>
    </row>
    <row r="85" s="1" customFormat="1" ht="78.75" spans="1:8">
      <c r="A85" s="23">
        <v>100</v>
      </c>
      <c r="B85" s="41" t="s">
        <v>161</v>
      </c>
      <c r="C85" s="23" t="s">
        <v>13</v>
      </c>
      <c r="D85" s="23">
        <v>100</v>
      </c>
      <c r="E85" s="25">
        <v>3032.57</v>
      </c>
      <c r="F85" s="26">
        <f t="shared" si="7"/>
        <v>3969.63</v>
      </c>
      <c r="G85" s="27">
        <f t="shared" ref="G85:G113" si="8">ROUND(D85*F85,2)</f>
        <v>396963</v>
      </c>
      <c r="H85" s="28" t="s">
        <v>162</v>
      </c>
    </row>
    <row r="86" s="1" customFormat="1" spans="1:8">
      <c r="A86" s="23">
        <v>101</v>
      </c>
      <c r="B86" s="41" t="s">
        <v>163</v>
      </c>
      <c r="C86" s="23" t="s">
        <v>33</v>
      </c>
      <c r="D86" s="23">
        <v>4000</v>
      </c>
      <c r="E86" s="25">
        <v>22.78</v>
      </c>
      <c r="F86" s="26">
        <f t="shared" si="7"/>
        <v>29.82</v>
      </c>
      <c r="G86" s="27">
        <f t="shared" si="8"/>
        <v>119280</v>
      </c>
      <c r="H86" s="28" t="s">
        <v>164</v>
      </c>
    </row>
    <row r="87" s="1" customFormat="1" ht="22.5" spans="1:8">
      <c r="A87" s="23">
        <v>102</v>
      </c>
      <c r="B87" s="41" t="s">
        <v>165</v>
      </c>
      <c r="C87" s="23" t="s">
        <v>13</v>
      </c>
      <c r="D87" s="35">
        <v>40</v>
      </c>
      <c r="E87" s="25">
        <v>1581.17</v>
      </c>
      <c r="F87" s="26">
        <f t="shared" si="7"/>
        <v>2069.75</v>
      </c>
      <c r="G87" s="27">
        <f t="shared" si="8"/>
        <v>82790</v>
      </c>
      <c r="H87" s="42" t="s">
        <v>166</v>
      </c>
    </row>
    <row r="88" s="1" customFormat="1" ht="22.5" spans="1:8">
      <c r="A88" s="23">
        <v>103</v>
      </c>
      <c r="B88" s="41" t="s">
        <v>167</v>
      </c>
      <c r="C88" s="23" t="s">
        <v>13</v>
      </c>
      <c r="D88" s="35">
        <v>30</v>
      </c>
      <c r="E88" s="25">
        <v>1432.69</v>
      </c>
      <c r="F88" s="26">
        <f t="shared" si="7"/>
        <v>1875.39</v>
      </c>
      <c r="G88" s="27">
        <f t="shared" si="8"/>
        <v>56261.7</v>
      </c>
      <c r="H88" s="42" t="s">
        <v>168</v>
      </c>
    </row>
    <row r="89" s="1" customFormat="1" ht="15" customHeight="1" spans="1:8">
      <c r="A89" s="23">
        <v>104</v>
      </c>
      <c r="B89" s="24" t="s">
        <v>169</v>
      </c>
      <c r="C89" s="23" t="s">
        <v>13</v>
      </c>
      <c r="D89" s="23">
        <f>D56</f>
        <v>15</v>
      </c>
      <c r="E89" s="25">
        <v>8.24</v>
      </c>
      <c r="F89" s="26">
        <f t="shared" si="7"/>
        <v>10.79</v>
      </c>
      <c r="G89" s="27">
        <f t="shared" si="8"/>
        <v>161.85</v>
      </c>
      <c r="H89" s="28" t="s">
        <v>170</v>
      </c>
    </row>
    <row r="90" s="1" customFormat="1" ht="15" customHeight="1" spans="1:8">
      <c r="A90" s="23">
        <v>105</v>
      </c>
      <c r="B90" s="24" t="s">
        <v>171</v>
      </c>
      <c r="C90" s="23" t="s">
        <v>13</v>
      </c>
      <c r="D90" s="23">
        <f>D57</f>
        <v>15</v>
      </c>
      <c r="E90" s="25">
        <v>21.59</v>
      </c>
      <c r="F90" s="26">
        <f t="shared" si="7"/>
        <v>28.26</v>
      </c>
      <c r="G90" s="27">
        <f t="shared" si="8"/>
        <v>423.9</v>
      </c>
      <c r="H90" s="28" t="s">
        <v>172</v>
      </c>
    </row>
    <row r="91" s="1" customFormat="1" ht="15" customHeight="1" spans="1:8">
      <c r="A91" s="23">
        <v>106</v>
      </c>
      <c r="B91" s="24" t="s">
        <v>173</v>
      </c>
      <c r="C91" s="23" t="s">
        <v>13</v>
      </c>
      <c r="D91" s="23">
        <f>D58</f>
        <v>50</v>
      </c>
      <c r="E91" s="25">
        <v>2.05</v>
      </c>
      <c r="F91" s="26">
        <f t="shared" si="7"/>
        <v>2.68</v>
      </c>
      <c r="G91" s="27">
        <f t="shared" si="8"/>
        <v>134</v>
      </c>
      <c r="H91" s="28" t="s">
        <v>174</v>
      </c>
    </row>
    <row r="92" s="1" customFormat="1" ht="15" customHeight="1" spans="1:8">
      <c r="A92" s="23">
        <v>107</v>
      </c>
      <c r="B92" s="24" t="s">
        <v>175</v>
      </c>
      <c r="C92" s="23" t="s">
        <v>13</v>
      </c>
      <c r="D92" s="23">
        <f>D59</f>
        <v>50</v>
      </c>
      <c r="E92" s="25">
        <v>9.1</v>
      </c>
      <c r="F92" s="26">
        <f t="shared" si="7"/>
        <v>11.91</v>
      </c>
      <c r="G92" s="27">
        <f t="shared" si="8"/>
        <v>595.5</v>
      </c>
      <c r="H92" s="28" t="s">
        <v>176</v>
      </c>
    </row>
    <row r="93" s="1" customFormat="1" ht="15" customHeight="1" spans="1:8">
      <c r="A93" s="23">
        <v>108</v>
      </c>
      <c r="B93" s="24" t="s">
        <v>177</v>
      </c>
      <c r="C93" s="23" t="s">
        <v>13</v>
      </c>
      <c r="D93" s="23">
        <f>D49*2</f>
        <v>48</v>
      </c>
      <c r="E93" s="25">
        <v>24.56</v>
      </c>
      <c r="F93" s="26">
        <f t="shared" si="7"/>
        <v>32.15</v>
      </c>
      <c r="G93" s="27">
        <f t="shared" ref="G93" si="9">ROUND(D93*F93,2)</f>
        <v>1543.2</v>
      </c>
      <c r="H93" s="28" t="s">
        <v>178</v>
      </c>
    </row>
    <row r="94" s="1" customFormat="1" ht="15" customHeight="1" spans="1:8">
      <c r="A94" s="23">
        <v>109</v>
      </c>
      <c r="B94" s="24" t="s">
        <v>179</v>
      </c>
      <c r="C94" s="23" t="s">
        <v>13</v>
      </c>
      <c r="D94" s="23">
        <f>D15+D16+D17</f>
        <v>1500</v>
      </c>
      <c r="E94" s="25">
        <v>4.55</v>
      </c>
      <c r="F94" s="26">
        <f t="shared" si="7"/>
        <v>5.96</v>
      </c>
      <c r="G94" s="27">
        <f t="shared" si="8"/>
        <v>8940</v>
      </c>
      <c r="H94" s="28" t="s">
        <v>180</v>
      </c>
    </row>
    <row r="95" s="1" customFormat="1" ht="15" customHeight="1" spans="1:8">
      <c r="A95" s="23">
        <v>110</v>
      </c>
      <c r="B95" s="24" t="s">
        <v>181</v>
      </c>
      <c r="C95" s="23" t="s">
        <v>13</v>
      </c>
      <c r="D95" s="23">
        <f>D102</f>
        <v>30</v>
      </c>
      <c r="E95" s="25">
        <v>4.43</v>
      </c>
      <c r="F95" s="26">
        <f t="shared" si="7"/>
        <v>5.8</v>
      </c>
      <c r="G95" s="27">
        <f t="shared" si="8"/>
        <v>174</v>
      </c>
      <c r="H95" s="28" t="s">
        <v>182</v>
      </c>
    </row>
    <row r="96" s="1" customFormat="1" ht="15" customHeight="1" spans="1:8">
      <c r="A96" s="23">
        <v>111</v>
      </c>
      <c r="B96" s="24" t="s">
        <v>183</v>
      </c>
      <c r="C96" s="23" t="s">
        <v>13</v>
      </c>
      <c r="D96" s="23">
        <f>D49*2</f>
        <v>48</v>
      </c>
      <c r="E96" s="25">
        <v>11.59</v>
      </c>
      <c r="F96" s="26">
        <f t="shared" si="7"/>
        <v>15.17</v>
      </c>
      <c r="G96" s="27">
        <f t="shared" si="8"/>
        <v>728.16</v>
      </c>
      <c r="H96" s="28" t="s">
        <v>184</v>
      </c>
    </row>
    <row r="97" s="1" customFormat="1" ht="15" customHeight="1" spans="1:8">
      <c r="A97" s="23">
        <v>112</v>
      </c>
      <c r="B97" s="24" t="s">
        <v>185</v>
      </c>
      <c r="C97" s="23" t="s">
        <v>13</v>
      </c>
      <c r="D97" s="23">
        <v>30</v>
      </c>
      <c r="E97" s="25">
        <v>668.57</v>
      </c>
      <c r="F97" s="26">
        <f t="shared" si="7"/>
        <v>875.16</v>
      </c>
      <c r="G97" s="27">
        <f t="shared" si="8"/>
        <v>26254.8</v>
      </c>
      <c r="H97" s="28" t="s">
        <v>186</v>
      </c>
    </row>
    <row r="98" s="1" customFormat="1" ht="15" customHeight="1" spans="1:8">
      <c r="A98" s="23">
        <v>113</v>
      </c>
      <c r="B98" s="24" t="s">
        <v>187</v>
      </c>
      <c r="C98" s="23" t="s">
        <v>13</v>
      </c>
      <c r="D98" s="23">
        <v>20</v>
      </c>
      <c r="E98" s="25">
        <v>3394</v>
      </c>
      <c r="F98" s="26">
        <f t="shared" si="7"/>
        <v>4442.75</v>
      </c>
      <c r="G98" s="27">
        <f t="shared" si="8"/>
        <v>88855</v>
      </c>
      <c r="H98" s="31" t="s">
        <v>188</v>
      </c>
    </row>
    <row r="99" s="1" customFormat="1" ht="15" customHeight="1" spans="1:8">
      <c r="A99" s="23">
        <v>114</v>
      </c>
      <c r="B99" s="24" t="s">
        <v>189</v>
      </c>
      <c r="C99" s="23" t="s">
        <v>13</v>
      </c>
      <c r="D99" s="23">
        <f>2*6</f>
        <v>12</v>
      </c>
      <c r="E99" s="25">
        <v>3900</v>
      </c>
      <c r="F99" s="26">
        <f t="shared" si="7"/>
        <v>5105.1</v>
      </c>
      <c r="G99" s="27">
        <f t="shared" si="8"/>
        <v>61261.2</v>
      </c>
      <c r="H99" s="31" t="s">
        <v>190</v>
      </c>
    </row>
    <row r="100" s="1" customFormat="1" ht="15" customHeight="1" spans="1:8">
      <c r="A100" s="23">
        <v>115</v>
      </c>
      <c r="B100" s="24" t="s">
        <v>191</v>
      </c>
      <c r="C100" s="35" t="s">
        <v>13</v>
      </c>
      <c r="D100" s="35">
        <v>35</v>
      </c>
      <c r="E100" s="25">
        <v>751</v>
      </c>
      <c r="F100" s="26">
        <f t="shared" si="7"/>
        <v>983.06</v>
      </c>
      <c r="G100" s="27">
        <f t="shared" si="8"/>
        <v>34407.1</v>
      </c>
      <c r="H100" s="28" t="s">
        <v>192</v>
      </c>
    </row>
    <row r="101" s="1" customFormat="1" ht="15" customHeight="1" spans="1:8">
      <c r="A101" s="23">
        <v>116</v>
      </c>
      <c r="B101" s="24" t="s">
        <v>193</v>
      </c>
      <c r="C101" s="23" t="s">
        <v>13</v>
      </c>
      <c r="D101" s="23">
        <v>35</v>
      </c>
      <c r="E101" s="25">
        <v>470.25</v>
      </c>
      <c r="F101" s="26">
        <f t="shared" si="7"/>
        <v>615.56</v>
      </c>
      <c r="G101" s="27">
        <f t="shared" si="8"/>
        <v>21544.6</v>
      </c>
      <c r="H101" s="28" t="s">
        <v>194</v>
      </c>
    </row>
    <row r="102" s="1" customFormat="1" ht="15" customHeight="1" spans="1:8">
      <c r="A102" s="23">
        <v>117</v>
      </c>
      <c r="B102" s="24" t="s">
        <v>195</v>
      </c>
      <c r="C102" s="23" t="s">
        <v>13</v>
      </c>
      <c r="D102" s="23">
        <v>30</v>
      </c>
      <c r="E102" s="25">
        <v>240.99</v>
      </c>
      <c r="F102" s="26">
        <f t="shared" si="7"/>
        <v>315.46</v>
      </c>
      <c r="G102" s="27">
        <f t="shared" si="8"/>
        <v>9463.8</v>
      </c>
      <c r="H102" s="28" t="s">
        <v>196</v>
      </c>
    </row>
    <row r="103" s="1" customFormat="1" ht="15" customHeight="1" spans="1:8">
      <c r="A103" s="23">
        <v>118</v>
      </c>
      <c r="B103" s="24" t="s">
        <v>197</v>
      </c>
      <c r="C103" s="23" t="s">
        <v>13</v>
      </c>
      <c r="D103" s="23">
        <f>D87+D88+(D83/2)</f>
        <v>120</v>
      </c>
      <c r="E103" s="25">
        <v>280.03</v>
      </c>
      <c r="F103" s="26">
        <f t="shared" si="7"/>
        <v>366.56</v>
      </c>
      <c r="G103" s="27">
        <f t="shared" si="8"/>
        <v>43987.2</v>
      </c>
      <c r="H103" s="39" t="s">
        <v>198</v>
      </c>
    </row>
    <row r="104" s="1" customFormat="1" ht="15" customHeight="1" spans="1:8">
      <c r="A104" s="23">
        <v>119</v>
      </c>
      <c r="B104" s="24" t="s">
        <v>199</v>
      </c>
      <c r="C104" s="23" t="s">
        <v>13</v>
      </c>
      <c r="D104" s="23">
        <v>15</v>
      </c>
      <c r="E104" s="25">
        <v>821.29</v>
      </c>
      <c r="F104" s="26">
        <f t="shared" si="7"/>
        <v>1075.07</v>
      </c>
      <c r="G104" s="27">
        <f t="shared" si="8"/>
        <v>16126.05</v>
      </c>
      <c r="H104" s="28" t="s">
        <v>200</v>
      </c>
    </row>
    <row r="105" s="1" customFormat="1" spans="1:8">
      <c r="A105" s="23">
        <v>120</v>
      </c>
      <c r="B105" s="24" t="s">
        <v>201</v>
      </c>
      <c r="C105" s="23" t="s">
        <v>13</v>
      </c>
      <c r="D105" s="23">
        <v>15</v>
      </c>
      <c r="E105" s="25">
        <v>1151.84</v>
      </c>
      <c r="F105" s="26">
        <f t="shared" si="7"/>
        <v>1507.76</v>
      </c>
      <c r="G105" s="27">
        <f t="shared" si="8"/>
        <v>22616.4</v>
      </c>
      <c r="H105" s="28" t="s">
        <v>202</v>
      </c>
    </row>
    <row r="106" s="1" customFormat="1" ht="67.5" spans="1:8">
      <c r="A106" s="23">
        <v>121</v>
      </c>
      <c r="B106" s="43" t="s">
        <v>203</v>
      </c>
      <c r="C106" s="23" t="s">
        <v>13</v>
      </c>
      <c r="D106" s="23">
        <v>15</v>
      </c>
      <c r="E106" s="25">
        <v>8187</v>
      </c>
      <c r="F106" s="26">
        <f t="shared" si="7"/>
        <v>10716.78</v>
      </c>
      <c r="G106" s="27">
        <f t="shared" si="8"/>
        <v>160751.7</v>
      </c>
      <c r="H106" s="28" t="s">
        <v>204</v>
      </c>
    </row>
    <row r="107" s="1" customFormat="1" ht="67.5" spans="1:8">
      <c r="A107" s="23">
        <v>122</v>
      </c>
      <c r="B107" s="43" t="s">
        <v>205</v>
      </c>
      <c r="C107" s="23" t="s">
        <v>13</v>
      </c>
      <c r="D107" s="23">
        <v>15</v>
      </c>
      <c r="E107" s="25">
        <v>8930</v>
      </c>
      <c r="F107" s="26">
        <f t="shared" ref="F107" si="10">ROUND(E107*1.309,2)</f>
        <v>11689.37</v>
      </c>
      <c r="G107" s="27">
        <f t="shared" ref="G107" si="11">ROUND(D107*F107,2)</f>
        <v>175340.55</v>
      </c>
      <c r="H107" s="28" t="s">
        <v>206</v>
      </c>
    </row>
    <row r="108" s="1" customFormat="1" ht="33.75" spans="1:8">
      <c r="A108" s="23">
        <v>123</v>
      </c>
      <c r="B108" s="43" t="s">
        <v>207</v>
      </c>
      <c r="C108" s="23" t="s">
        <v>13</v>
      </c>
      <c r="D108" s="23">
        <f>2*48</f>
        <v>96</v>
      </c>
      <c r="E108" s="25">
        <v>2901.52</v>
      </c>
      <c r="F108" s="26">
        <f t="shared" si="7"/>
        <v>3798.09</v>
      </c>
      <c r="G108" s="27">
        <f t="shared" si="8"/>
        <v>364616.64</v>
      </c>
      <c r="H108" s="28" t="s">
        <v>208</v>
      </c>
    </row>
    <row r="109" s="3" customFormat="1" ht="37.5" customHeight="1" spans="1:8">
      <c r="A109" s="23">
        <v>124</v>
      </c>
      <c r="B109" s="41" t="s">
        <v>209</v>
      </c>
      <c r="C109" s="23" t="s">
        <v>13</v>
      </c>
      <c r="D109" s="23">
        <v>50</v>
      </c>
      <c r="E109" s="25">
        <v>638</v>
      </c>
      <c r="F109" s="26">
        <f t="shared" si="7"/>
        <v>835.14</v>
      </c>
      <c r="G109" s="27">
        <f t="shared" si="8"/>
        <v>41757</v>
      </c>
      <c r="H109" s="28" t="s">
        <v>210</v>
      </c>
    </row>
    <row r="110" s="3" customFormat="1" ht="15.75" customHeight="1" spans="1:8">
      <c r="A110" s="23">
        <v>125</v>
      </c>
      <c r="B110" s="24" t="s">
        <v>211</v>
      </c>
      <c r="C110" s="23" t="s">
        <v>13</v>
      </c>
      <c r="D110" s="23">
        <f>D80+D81+D82+D83+D84+D85+D87+D88+D108+D109</f>
        <v>1716</v>
      </c>
      <c r="E110" s="25">
        <v>16.66</v>
      </c>
      <c r="F110" s="26">
        <f t="shared" si="7"/>
        <v>21.81</v>
      </c>
      <c r="G110" s="27">
        <f t="shared" si="8"/>
        <v>37425.96</v>
      </c>
      <c r="H110" s="28" t="s">
        <v>212</v>
      </c>
    </row>
    <row r="111" s="1" customFormat="1" ht="15.75" customHeight="1" spans="1:8">
      <c r="A111" s="23">
        <v>126</v>
      </c>
      <c r="B111" s="24" t="s">
        <v>213</v>
      </c>
      <c r="C111" s="23" t="s">
        <v>13</v>
      </c>
      <c r="D111" s="23">
        <v>50</v>
      </c>
      <c r="E111" s="25">
        <v>144.38</v>
      </c>
      <c r="F111" s="26">
        <f t="shared" si="7"/>
        <v>188.99</v>
      </c>
      <c r="G111" s="27">
        <f t="shared" ref="G111:G112" si="12">ROUND(D111*F111,2)</f>
        <v>9449.5</v>
      </c>
      <c r="H111" s="28" t="s">
        <v>214</v>
      </c>
    </row>
    <row r="112" s="1" customFormat="1" ht="15.75" customHeight="1" spans="1:8">
      <c r="A112" s="23">
        <v>127</v>
      </c>
      <c r="B112" s="24" t="s">
        <v>215</v>
      </c>
      <c r="C112" s="23" t="s">
        <v>13</v>
      </c>
      <c r="D112" s="23">
        <f>D49</f>
        <v>24</v>
      </c>
      <c r="E112" s="25">
        <v>10.9</v>
      </c>
      <c r="F112" s="26">
        <f t="shared" si="7"/>
        <v>14.27</v>
      </c>
      <c r="G112" s="27">
        <f t="shared" si="12"/>
        <v>342.48</v>
      </c>
      <c r="H112" s="28" t="s">
        <v>216</v>
      </c>
    </row>
    <row r="113" s="1" customFormat="1" ht="15.75" customHeight="1" spans="1:8">
      <c r="A113" s="23">
        <v>128</v>
      </c>
      <c r="B113" s="24" t="s">
        <v>217</v>
      </c>
      <c r="C113" s="23" t="s">
        <v>13</v>
      </c>
      <c r="D113" s="23">
        <f>D83/2</f>
        <v>50</v>
      </c>
      <c r="E113" s="25">
        <v>241.67</v>
      </c>
      <c r="F113" s="44">
        <f t="shared" si="7"/>
        <v>316.35</v>
      </c>
      <c r="G113" s="27">
        <f t="shared" si="8"/>
        <v>15817.5</v>
      </c>
      <c r="H113" s="28" t="s">
        <v>218</v>
      </c>
    </row>
    <row r="114" ht="17.25" customHeight="1" spans="1:8">
      <c r="A114" s="45"/>
      <c r="B114" s="46"/>
      <c r="C114" s="47"/>
      <c r="D114" s="47"/>
      <c r="E114" s="48"/>
      <c r="F114" s="48"/>
      <c r="G114" s="49">
        <f>SUM(G11:G113)</f>
        <v>4898003.64</v>
      </c>
      <c r="H114" s="50"/>
    </row>
    <row r="115" spans="1:8">
      <c r="A115" s="51"/>
      <c r="B115" s="52"/>
      <c r="C115" s="51"/>
      <c r="D115" s="51"/>
      <c r="E115" s="53"/>
      <c r="F115" s="53"/>
      <c r="G115" s="53"/>
      <c r="H115" s="51"/>
    </row>
  </sheetData>
  <sortState ref="A11:K196">
    <sortCondition ref="A11:A196"/>
  </sortState>
  <mergeCells count="4">
    <mergeCell ref="A5:H5"/>
    <mergeCell ref="A6:H6"/>
    <mergeCell ref="A7:H7"/>
    <mergeCell ref="A8:H8"/>
  </mergeCells>
  <printOptions horizontalCentered="1"/>
  <pageMargins left="0.432638888888889" right="0.156944444444444" top="0.354166666666667" bottom="0.393055555555556" header="0.354166666666667" footer="0.511805555555556"/>
  <pageSetup paperSize="9" scale="55" fitToHeight="4" orientation="portrait" verticalDpi="300"/>
  <headerFooter alignWithMargins="0"/>
  <rowBreaks count="1" manualBreakCount="1">
    <brk id="81" max="7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insumos Materiais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Andrade Pimentel Sarmento</dc:creator>
  <cp:lastModifiedBy>Felipe Andrade Pimentel Sarmento</cp:lastModifiedBy>
  <dcterms:created xsi:type="dcterms:W3CDTF">2001-12-17T12:50:00Z</dcterms:created>
  <cp:lastPrinted>2017-09-26T13:48:00Z</cp:lastPrinted>
  <dcterms:modified xsi:type="dcterms:W3CDTF">2019-02-07T17:33:02Z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1046-10.2.0.5965</vt:lpwstr>
  </property>
</Properties>
</file>